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Nový ceník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2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8" i="1"/>
  <c r="G148" i="4" l="1"/>
  <c r="F148" i="4" s="1"/>
  <c r="G147" i="4"/>
  <c r="G146" i="4"/>
  <c r="F146" i="4" s="1"/>
  <c r="G145" i="4"/>
  <c r="F145" i="4" s="1"/>
  <c r="G144" i="4"/>
  <c r="G143" i="4"/>
  <c r="G142" i="4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G133" i="4"/>
  <c r="F133" i="4" s="1"/>
  <c r="G132" i="4"/>
  <c r="G131" i="4"/>
  <c r="G130" i="4"/>
  <c r="F130" i="4" s="1"/>
  <c r="G129" i="4"/>
  <c r="G128" i="4"/>
  <c r="F128" i="4" s="1"/>
  <c r="G124" i="4"/>
  <c r="F124" i="4" s="1"/>
  <c r="G123" i="4"/>
  <c r="F123" i="4" s="1"/>
  <c r="G122" i="4"/>
  <c r="G121" i="4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G113" i="4"/>
  <c r="F113" i="4" s="1"/>
  <c r="G112" i="4"/>
  <c r="G111" i="4"/>
  <c r="G110" i="4"/>
  <c r="F110" i="4" s="1"/>
  <c r="G109" i="4"/>
  <c r="G108" i="4"/>
  <c r="F108" i="4" s="1"/>
  <c r="G107" i="4"/>
  <c r="F107" i="4" s="1"/>
  <c r="G106" i="4"/>
  <c r="G105" i="4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G96" i="4"/>
  <c r="F96" i="4" s="1"/>
  <c r="G95" i="4"/>
  <c r="F95" i="4" s="1"/>
  <c r="G94" i="4"/>
  <c r="F94" i="4" s="1"/>
  <c r="G93" i="4"/>
  <c r="F93" i="4" s="1"/>
  <c r="G92" i="4"/>
  <c r="F92" i="4" s="1"/>
  <c r="G91" i="4"/>
  <c r="F91" i="4" s="1"/>
  <c r="G90" i="4"/>
  <c r="G89" i="4"/>
  <c r="G88" i="4"/>
  <c r="G87" i="4"/>
  <c r="G86" i="4"/>
  <c r="F86" i="4" s="1"/>
  <c r="G85" i="4"/>
  <c r="F85" i="4" s="1"/>
  <c r="G84" i="4"/>
  <c r="F84" i="4" s="1"/>
  <c r="G83" i="4"/>
  <c r="F83" i="4" s="1"/>
  <c r="G82" i="4"/>
  <c r="F82" i="4" s="1"/>
  <c r="G81" i="4"/>
  <c r="F81" i="4" s="1"/>
  <c r="G80" i="4"/>
  <c r="F80" i="4" s="1"/>
  <c r="G79" i="4"/>
  <c r="F79" i="4" s="1"/>
  <c r="G78" i="4"/>
  <c r="F78" i="4" s="1"/>
  <c r="G77" i="4"/>
  <c r="G76" i="4"/>
  <c r="F76" i="4" s="1"/>
  <c r="G75" i="4"/>
  <c r="F75" i="4"/>
  <c r="G74" i="4"/>
  <c r="G73" i="4"/>
  <c r="F73" i="4" s="1"/>
  <c r="G72" i="4"/>
  <c r="G71" i="4"/>
  <c r="F71" i="4" s="1"/>
  <c r="G70" i="4"/>
  <c r="F70" i="4" s="1"/>
  <c r="G69" i="4"/>
  <c r="F69" i="4" s="1"/>
  <c r="G68" i="4"/>
  <c r="F68" i="4" s="1"/>
  <c r="G67" i="4"/>
  <c r="F67" i="4" s="1"/>
  <c r="G66" i="4"/>
  <c r="G65" i="4"/>
  <c r="G64" i="4"/>
  <c r="G63" i="4"/>
  <c r="F63" i="4" s="1"/>
  <c r="G62" i="4"/>
  <c r="F62" i="4" s="1"/>
  <c r="G61" i="4"/>
  <c r="F61" i="4" s="1"/>
  <c r="G60" i="4"/>
  <c r="G59" i="4"/>
  <c r="F59" i="4" s="1"/>
  <c r="G58" i="4"/>
  <c r="G57" i="4"/>
  <c r="F57" i="4" s="1"/>
  <c r="G56" i="4"/>
  <c r="F56" i="4" s="1"/>
  <c r="G55" i="4"/>
  <c r="F55" i="4" s="1"/>
  <c r="G54" i="4"/>
  <c r="G53" i="4"/>
  <c r="F53" i="4" s="1"/>
  <c r="G52" i="4"/>
  <c r="G51" i="4"/>
  <c r="F51" i="4" s="1"/>
  <c r="G50" i="4"/>
  <c r="F50" i="4" s="1"/>
  <c r="G49" i="4"/>
  <c r="G48" i="4"/>
  <c r="G47" i="4"/>
  <c r="F47" i="4" s="1"/>
  <c r="G46" i="4"/>
  <c r="G45" i="4"/>
  <c r="F45" i="4" s="1"/>
  <c r="G44" i="4"/>
  <c r="F44" i="4" s="1"/>
  <c r="G43" i="4"/>
  <c r="F43" i="4" s="1"/>
  <c r="G42" i="4"/>
  <c r="F42" i="4" s="1"/>
  <c r="G41" i="4"/>
  <c r="F41" i="4" s="1"/>
  <c r="G40" i="4"/>
  <c r="G39" i="4"/>
  <c r="G38" i="4"/>
  <c r="F38" i="4" s="1"/>
  <c r="G37" i="4"/>
  <c r="G36" i="4"/>
  <c r="G35" i="4"/>
  <c r="F35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8" i="4"/>
  <c r="F28" i="4" s="1"/>
  <c r="G27" i="4"/>
  <c r="F27" i="4" s="1"/>
  <c r="G26" i="4"/>
  <c r="G25" i="4"/>
  <c r="F25" i="4" s="1"/>
  <c r="G24" i="4"/>
  <c r="F24" i="4" s="1"/>
  <c r="G23" i="4"/>
  <c r="G22" i="4"/>
  <c r="F22" i="4" s="1"/>
  <c r="G21" i="4"/>
  <c r="F21" i="4" s="1"/>
  <c r="G20" i="4"/>
  <c r="G19" i="4"/>
  <c r="F19" i="4" s="1"/>
  <c r="G18" i="4"/>
  <c r="F20" i="4"/>
  <c r="F23" i="4"/>
  <c r="F26" i="4"/>
  <c r="F36" i="4"/>
  <c r="F40" i="4"/>
  <c r="F52" i="4"/>
  <c r="F54" i="4"/>
  <c r="F60" i="4"/>
  <c r="F72" i="4"/>
  <c r="F88" i="4"/>
  <c r="F106" i="4"/>
  <c r="F112" i="4"/>
  <c r="F131" i="4"/>
  <c r="F142" i="4"/>
  <c r="F143" i="4"/>
  <c r="F37" i="4"/>
  <c r="F46" i="4"/>
  <c r="F49" i="4"/>
  <c r="F58" i="4"/>
  <c r="F65" i="4"/>
  <c r="F74" i="4"/>
  <c r="F77" i="4"/>
  <c r="F89" i="4"/>
  <c r="F90" i="4"/>
  <c r="F97" i="4"/>
  <c r="F105" i="4"/>
  <c r="F109" i="4"/>
  <c r="F111" i="4"/>
  <c r="F121" i="4"/>
  <c r="F122" i="4"/>
  <c r="F125" i="4"/>
  <c r="F126" i="4"/>
  <c r="F127" i="4"/>
  <c r="F129" i="4"/>
  <c r="F147" i="4"/>
  <c r="F149" i="4"/>
  <c r="F151" i="4"/>
  <c r="F153" i="4"/>
  <c r="F154" i="4"/>
  <c r="F156" i="4"/>
  <c r="F155" i="4"/>
  <c r="F152" i="4"/>
  <c r="F150" i="4"/>
  <c r="F144" i="4"/>
  <c r="F134" i="4"/>
  <c r="F132" i="4"/>
  <c r="F114" i="4"/>
  <c r="F87" i="4"/>
  <c r="F66" i="4"/>
  <c r="F64" i="4"/>
  <c r="F48" i="4"/>
  <c r="F39" i="4"/>
  <c r="F18" i="4"/>
  <c r="G158" i="4" l="1"/>
  <c r="G64" i="1" l="1"/>
</calcChain>
</file>

<file path=xl/sharedStrings.xml><?xml version="1.0" encoding="utf-8"?>
<sst xmlns="http://schemas.openxmlformats.org/spreadsheetml/2006/main" count="495" uniqueCount="208">
  <si>
    <t>m2</t>
  </si>
  <si>
    <t>Nátěry zárubní</t>
  </si>
  <si>
    <t>bm</t>
  </si>
  <si>
    <t>sítka vzt výměna</t>
  </si>
  <si>
    <t>ks</t>
  </si>
  <si>
    <t>Nátěry bytov.jádra LA, WC, PŘ,KU viz.poznámky</t>
  </si>
  <si>
    <t>prahy výměna</t>
  </si>
  <si>
    <t>soub.</t>
  </si>
  <si>
    <t xml:space="preserve">Pracovní deska KU-LI </t>
  </si>
  <si>
    <t>Vana výměna vč. sifonu a uzemnění</t>
  </si>
  <si>
    <t>Vana výměna 120 ATYP nízká RHEA na DPS</t>
  </si>
  <si>
    <t>Výměna polic vest. skříně a spíže viz.pozn.</t>
  </si>
  <si>
    <t>přesklení oken v bytě</t>
  </si>
  <si>
    <t>ohřev vody. Bojler - revize</t>
  </si>
  <si>
    <t>komíny, spalinové cesty - revize</t>
  </si>
  <si>
    <t>Byt číslo</t>
  </si>
  <si>
    <t>škrábání malby</t>
  </si>
  <si>
    <t>vyzdění YTONG tl. 10cm.</t>
  </si>
  <si>
    <t>vyzdění YTONG tl. 15.cm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</si>
  <si>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</si>
  <si>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</si>
  <si>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</si>
  <si>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</si>
  <si>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</si>
  <si>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dvířek vest. skříně, nika, spíže viz.pozn. (cena horní + spodní díl, popř. 2 ks NIKA šíře 60 cm)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</si>
  <si>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</si>
  <si>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</si>
  <si>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</si>
  <si>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okna nátěry rámů a oken, vč. opálení a tmelení</t>
  </si>
  <si>
    <t>cm</t>
  </si>
  <si>
    <t>dřez + sifon a napojení na odpad (ne flexi)</t>
  </si>
  <si>
    <t>demontáž původních obkladů + oprava omítky</t>
  </si>
  <si>
    <t>nové obklady u KU-LI a u sporáku (vč. demontáže původních)</t>
  </si>
  <si>
    <t>Bytové jádro - PVC na stěny BJ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</si>
  <si>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</si>
  <si>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</si>
  <si>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</si>
  <si>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</si>
  <si>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</si>
  <si>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</si>
  <si>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</si>
  <si>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</si>
  <si>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1+1</t>
  </si>
  <si>
    <t>2+1</t>
  </si>
  <si>
    <t>3+1</t>
  </si>
  <si>
    <t>4+1</t>
  </si>
  <si>
    <t>5+1</t>
  </si>
  <si>
    <t>jiné</t>
  </si>
  <si>
    <t>kamna na TP, gamata - revize</t>
  </si>
  <si>
    <t>řádné umytí sporáku a trouby, mřížky dvířek, bočnic vč. odmaštění</t>
  </si>
  <si>
    <t>výměna vypouštěcího, napouštěcího mechanismu viz.pozn.</t>
  </si>
  <si>
    <t>Poštovní schránka, zámek pošt. Schránky viz.pozn.</t>
  </si>
  <si>
    <t>sklepní box viz.pozn.</t>
  </si>
  <si>
    <t>poznámky, dodatečné informace</t>
  </si>
  <si>
    <t>mn.</t>
  </si>
  <si>
    <t>tmelení sklovýplní</t>
  </si>
  <si>
    <t>plynový sporák</t>
  </si>
  <si>
    <t>elektrický sporák</t>
  </si>
  <si>
    <t>kamna na TP</t>
  </si>
  <si>
    <t>vyrovnání podkladu po stržení tapet, vyrovnání malířskou masou</t>
  </si>
  <si>
    <t>stržení tapet</t>
  </si>
  <si>
    <t>Demontáž a zpětná montáž baterie (+přetěsnění)</t>
  </si>
  <si>
    <t>Demontáž a zpětná montáž WC (vč. řádného ukotvení a utěsnění manžety)</t>
  </si>
  <si>
    <t xml:space="preserve"> demontáž a zpětná montáž vany + těsnění kolem vany</t>
  </si>
  <si>
    <t>demontáž a zpětná montáž umyvadla + přetěsnění sifonu</t>
  </si>
  <si>
    <t xml:space="preserve">podlahy: broušení parket hrubou zrnitostí ,  tmelení spár + opětovné přebroušení </t>
  </si>
  <si>
    <t>Vymalování bytu (dvojnásobné vč. očištění oprášením a penetrace)</t>
  </si>
  <si>
    <t>Vymalování bytu (dvojnásobné vč. ŠKRÁBÁNÍ,očištění oprášením a penetrace)</t>
  </si>
  <si>
    <t>sokly : montáž bm + opravy omítek po soklu</t>
  </si>
  <si>
    <t>sokly : demontáž + opravy omítek po soklu</t>
  </si>
  <si>
    <t>sokl PVC</t>
  </si>
  <si>
    <t>cena  bez DPH</t>
  </si>
  <si>
    <t>SPÍŽ - řádný nátěr rámu spíže vč. tmelení po pův. závěsech+ výměna polic spíže 7 ks, výměna dvířek spíže vč. závěsů, pantů, úchytek , magnetů</t>
  </si>
  <si>
    <t>VESTAVĚNÁ SKŘÍŇ - výměna 4 ks dvířek vest. skříně vč. závěsů, pantů, úchytek, magnetů, nátěr rámu vest. skříně řádně + tmelení děr po pův. závěsech, BEZ POLIC</t>
  </si>
  <si>
    <t>2 ks sítka VZT výměna ve spíži</t>
  </si>
  <si>
    <t>NÁTĚRY DVEŘÍ</t>
  </si>
  <si>
    <t>Nivelace, stěrka UNIFIL</t>
  </si>
  <si>
    <t>Demontáž a zpětná montáž kuchyňské linky</t>
  </si>
  <si>
    <t>kování výměna (2 ks štítky vč. klik - kov)</t>
  </si>
  <si>
    <t>Vstupní dveře výměna protipožární EI 30 + příslušenství - kliky, štítky, (kování), zámek, FAB vložka + 3 klíče</t>
  </si>
  <si>
    <t>sifon výměna (ne flexi) napojení na odpad ne protispád</t>
  </si>
  <si>
    <t>nové obklady u KU-LI a sporáku</t>
  </si>
  <si>
    <t>provedení revize el. dvouplotýnkového vařiče</t>
  </si>
  <si>
    <t>Demontáž VESTAVĚNÉ SKŘÍNĚ + NIKA + nivelit po vest. skříni</t>
  </si>
  <si>
    <t>Vnitřní odpady a vnitřní rozvody vody v bytě vyčištění a přetěsnění</t>
  </si>
  <si>
    <t>Výměna WC mísy vč. sedáku , výměna vč. manžety, řádné ukotvení vč. podbetonování</t>
  </si>
  <si>
    <t>Výměna WC kombi vč. sedáku - vč. manžety, přívodní hadičky pancéřované, rohový ventil výměna, řádné ukotvení vč. podbetonování</t>
  </si>
  <si>
    <t>výměna sprchového setu (hadice + hlavice sprchová) VÝMĚNA</t>
  </si>
  <si>
    <t>sprchovací kout vanička + zástěna , d+m, tmelení, izolace, vše VÝMĚNA</t>
  </si>
  <si>
    <t>těsnění kolem vany (nové) dodat</t>
  </si>
  <si>
    <t>obezdívka vany + dvířka k sifonu zhotovit</t>
  </si>
  <si>
    <t>krycí deska pod vanu vč. nožiček dodat a osadit, vč. zahranění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</si>
  <si>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</si>
  <si>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</si>
  <si>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</si>
  <si>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</si>
  <si>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Bytové jádro v koupelně (LA)- opláštění bytového jádra uvnitř koupelny GKBI SDK ( vč. uniform vysp. a finischpasty)a to stěna KU za vanou a stěna k průchozí uličce do KU 8 m2, Perlinka-lepidlo- na stěnu WC/LA v LA za umyvadlo 4 m2, omítky nad obklad v LA 1m2, vč. řádného nalepení obkladů na stěny v LA do výše horní hrany zárubní 10,5 m2. Vše vč. hydroizolace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</si>
  <si>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</si>
  <si>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</si>
  <si>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</si>
  <si>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</si>
  <si>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</si>
  <si>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</si>
  <si>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 xml:space="preserve">ventilátor výměna </t>
  </si>
  <si>
    <t>digestoř výměna</t>
  </si>
  <si>
    <t>osvětlení prac. plochy KU-LI výměna</t>
  </si>
  <si>
    <t>toaletní skříňka s osvětlením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</si>
  <si>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</si>
  <si>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</si>
  <si>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</si>
  <si>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lišta parketová výměna</t>
  </si>
  <si>
    <t>lišta laminátové (plovoucí) podlahy výměna</t>
  </si>
  <si>
    <t>v celém bytě</t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</si>
  <si>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</si>
  <si>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</si>
  <si>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</si>
  <si>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</si>
  <si>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BA-oprava betonového potěru+hydroizolační stěrka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</si>
  <si>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</si>
  <si>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</si>
  <si>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</si>
  <si>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Ranžírování rozvaděče a výměna přívodního vedení el. instalace pro byt (vše měď)</t>
  </si>
  <si>
    <t>info u BT</t>
  </si>
  <si>
    <t>Dodávka a montáž kuchyňské linky komplet vč. Desky +Dřezu+sifonu (demontáž a odvezení původní KU-LI)</t>
  </si>
  <si>
    <t>TE:</t>
  </si>
  <si>
    <t>syntetikou vč.obroušení,tmelení a přípravy pro nátěr</t>
  </si>
  <si>
    <t>Revize el. instalace v bytě vč. el. příslušenství (např. zvonek bytový, ventilátory, digestoř, infrazářič, osvětlení prac. desky kuch.linky, toaletní skříňka s osvětlením, ventilátory aj.) + revize hl. rozvaděče a přívodního vedení</t>
  </si>
  <si>
    <t>vč. začištění a zarovnání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</si>
  <si>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</si>
  <si>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</si>
  <si>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vše syntetika vč. obroušení a zatmelení děr</t>
  </si>
  <si>
    <t>Nátěry rámu vest. skříně spíže, nika skříně, bočnice, polic, dveří viz. poznámky a jiné truhl.nátěry viz.pozn.</t>
  </si>
  <si>
    <t>NIKA - výměna 2 ks dvířek vč. úchytů, pantů, magnetů, závěsů, + řádný nátěr rámu po tmelení děr po pův. závěsech</t>
  </si>
  <si>
    <t>vč. lišt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</si>
  <si>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</si>
  <si>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</si>
  <si>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</si>
  <si>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</si>
  <si>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</si>
  <si>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Výměna splachovací nádrže + splachovačka, vč. výměny přívodní hadičky pancéřované a rohového ventilu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</si>
  <si>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</si>
  <si>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</si>
  <si>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</si>
  <si>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r>
      <t>vyčistit rozvaděč BR,dotáhnout veškeré šroubové spoje vč. vypínačů a zásuvek, popsat vývody v rozvaděči.</t>
    </r>
    <r>
      <rPr>
        <b/>
        <sz val="11"/>
        <color theme="1"/>
        <rFont val="Calibri"/>
        <family val="2"/>
        <charset val="238"/>
        <scheme val="minor"/>
      </rPr>
      <t xml:space="preserve"> Dodat protokol o odstraněných závadách dle revize (2X)</t>
    </r>
  </si>
  <si>
    <t>Ranžírování rozvaděče-vydrátování odběrního místa pro ČEZ (vše měď)</t>
  </si>
  <si>
    <t>LA+WC -demontáž háčků, držáků, madel aj, vč. zatmelení děr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</si>
  <si>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</si>
  <si>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</si>
  <si>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LA-výměna pračkového ventilu</t>
  </si>
  <si>
    <t>dodání+montáž přechodové lišty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</si>
  <si>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</si>
  <si>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</si>
  <si>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</si>
  <si>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</si>
  <si>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</si>
  <si>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</si>
  <si>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</si>
  <si>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nezapomenout přívod el. pro zásuvku pračky a vlastní jistič pro pračku v BR toto zahrnout v nacenění komplexní opravy el. Instalace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</si>
  <si>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</si>
  <si>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</si>
  <si>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</si>
  <si>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</si>
  <si>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</si>
  <si>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Dlažba demontáž vč. soklu + vyrovnání + položení nové dlažby vč. soklu,spárování  a hydroizolace</t>
  </si>
  <si>
    <t>el.topný žebřík</t>
  </si>
  <si>
    <t xml:space="preserve">dvouplotýnková sklokeramická vestavná varná deska </t>
  </si>
  <si>
    <t>seřízení + promazání plastových oken</t>
  </si>
  <si>
    <t>výměna 1F25 A</t>
  </si>
  <si>
    <t xml:space="preserve">Patro :  </t>
  </si>
  <si>
    <t>Hornopolní 2851/49</t>
  </si>
  <si>
    <t>58.</t>
  </si>
  <si>
    <t>Ostrava - Moravská</t>
  </si>
  <si>
    <t>1+3</t>
  </si>
  <si>
    <t>Patro :  10 NP</t>
  </si>
  <si>
    <t>0,360 m3</t>
  </si>
  <si>
    <t>0,256 m3</t>
  </si>
  <si>
    <t>vč. úpravy přívodu plynu (snížení)</t>
  </si>
  <si>
    <t>výměna 1F20 A</t>
  </si>
  <si>
    <t>vč. dopojení na VZT</t>
  </si>
  <si>
    <t>WC</t>
  </si>
  <si>
    <t>OP</t>
  </si>
  <si>
    <t>LA</t>
  </si>
  <si>
    <t>spíž</t>
  </si>
  <si>
    <t>demontáž plovoucí podlahy</t>
  </si>
  <si>
    <t>PŘ</t>
  </si>
  <si>
    <t>PŘ,KU,DP,OP,LO</t>
  </si>
  <si>
    <t>LA + WC</t>
  </si>
  <si>
    <t>80 P</t>
  </si>
  <si>
    <t>LA- 60 L,WC - 60 P,KU - 80 L 2/3 prosklené,DP - 80 P 2/3 prosklené,OP - 80 P2/3 prosklené,LO - 80 P plné</t>
  </si>
  <si>
    <t>vč. demontáže žaluzií a zatmelení děr, utažení klik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</si>
  <si>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LA - UMÍSTIT DO PODEZDÍVKY VANY VLEVO,KU - UMÍSTIT ZA KU-LI</t>
    </r>
  </si>
  <si>
    <t>Dodávka a montáž kuchyňské linky komplet vč.desky + dřezu + sifonu a skřínky nad digestoř (demontáž a odvezení původní KU-LI)</t>
  </si>
  <si>
    <t>KU,LA</t>
  </si>
  <si>
    <t>LA - stěny do výše zárubní, WC - stěny do výše 1,2bm</t>
  </si>
  <si>
    <t>LA+WC -demontáž háčků, držáků, madel aj, vč. zatmelení děr,kabelů v bytě,šňůry na balkoně</t>
  </si>
  <si>
    <t>demontáž dřevěného obložení v PŘ</t>
  </si>
  <si>
    <t>z bytového jádra</t>
  </si>
  <si>
    <t>zednické úpravy</t>
  </si>
  <si>
    <t>výměna termoregulační hlavice</t>
  </si>
  <si>
    <t>OP,LO</t>
  </si>
  <si>
    <t>výměna STA zásuvky</t>
  </si>
  <si>
    <r>
      <t>vč. ranžírování rozvaděče a výměny přívodního vedení el. instalace pro byt (vše měď), nezapomenout zhotovit zásuvku i v LÁ,</t>
    </r>
    <r>
      <rPr>
        <b/>
        <sz val="11"/>
        <color theme="1"/>
        <rFont val="Calibri"/>
        <family val="2"/>
        <charset val="238"/>
        <scheme val="minor"/>
      </rPr>
      <t>ponechat požární hlásič v PŘ</t>
    </r>
  </si>
  <si>
    <t>150 cm</t>
  </si>
  <si>
    <t>úprava stavebního otvoru pro osazení zárubní KU + OP,zazdění větracích otvorů v KU</t>
  </si>
  <si>
    <t>zhotovení SDK stropu vč.konstrukce</t>
  </si>
  <si>
    <t>vyzdění bytového jádra vč. perlinky</t>
  </si>
  <si>
    <t>VSTUP - 80 P,LA- 60 L,WC - 60 P,KU - 80 L,DP - 80 P,OP - 80 P (otevírat do OP),LO - 80 P</t>
  </si>
  <si>
    <t>vč. demontáže umakartového jádra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</si>
</sst>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39" zoomScaleNormal="100" workbookViewId="0">
      <selection activeCell="G42" sqref="G4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36"/>
      <c r="D3" s="37"/>
      <c r="E3" s="38"/>
      <c r="F3" s="6"/>
    </row>
    <row r="4" spans="2:7" ht="15.75" thickBot="1" x14ac:dyDescent="0.3">
      <c r="B4" s="27" t="s">
        <v>154</v>
      </c>
      <c r="C4" s="39"/>
      <c r="D4" s="40"/>
      <c r="E4" s="41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 t="s">
        <v>169</v>
      </c>
      <c r="D9" s="44"/>
      <c r="E9" s="45"/>
      <c r="F9" s="6"/>
    </row>
    <row r="10" spans="2:7" x14ac:dyDescent="0.25">
      <c r="B10" s="29" t="s">
        <v>15</v>
      </c>
      <c r="C10" s="4" t="s">
        <v>170</v>
      </c>
      <c r="E10" s="25" t="s">
        <v>171</v>
      </c>
      <c r="F10" s="25"/>
      <c r="G10" s="6"/>
    </row>
    <row r="11" spans="2:7" x14ac:dyDescent="0.25">
      <c r="B11" s="29" t="s">
        <v>37</v>
      </c>
      <c r="C11" s="3" t="s">
        <v>172</v>
      </c>
      <c r="E11" s="7" t="s">
        <v>173</v>
      </c>
      <c r="F11" s="25"/>
      <c r="G11" s="6"/>
    </row>
    <row r="12" spans="2:7" x14ac:dyDescent="0.25">
      <c r="B12" s="30" t="s">
        <v>38</v>
      </c>
      <c r="C12" s="3" t="s">
        <v>39</v>
      </c>
      <c r="D12" s="43" t="s">
        <v>174</v>
      </c>
      <c r="E12" s="45"/>
      <c r="F12" s="6"/>
      <c r="G12" s="6"/>
    </row>
    <row r="13" spans="2:7" ht="15.75" thickBot="1" x14ac:dyDescent="0.3">
      <c r="B13" s="8"/>
      <c r="C13" s="3" t="s">
        <v>40</v>
      </c>
      <c r="D13" s="43" t="s">
        <v>175</v>
      </c>
      <c r="E13" s="45"/>
      <c r="F13" s="6"/>
      <c r="G13" s="6"/>
    </row>
    <row r="14" spans="2:7" ht="75.75" thickBot="1" x14ac:dyDescent="0.3">
      <c r="B14" s="22"/>
      <c r="C14" s="22" t="s">
        <v>150</v>
      </c>
      <c r="D14" s="47" t="s">
        <v>159</v>
      </c>
      <c r="E14" s="48"/>
      <c r="F14" s="32"/>
    </row>
    <row r="15" spans="2:7" ht="30" x14ac:dyDescent="0.25">
      <c r="B15" s="22" t="s">
        <v>93</v>
      </c>
      <c r="C15" s="22"/>
      <c r="D15" s="42" t="s">
        <v>122</v>
      </c>
      <c r="E15" s="42"/>
      <c r="F15" s="33"/>
      <c r="G15" s="6"/>
    </row>
    <row r="17" spans="1:7" ht="45" x14ac:dyDescent="0.25">
      <c r="A17" s="2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45" x14ac:dyDescent="0.25">
      <c r="A18" s="16">
        <v>1</v>
      </c>
      <c r="B18" s="16" t="s">
        <v>20</v>
      </c>
      <c r="C18" s="16" t="s">
        <v>4</v>
      </c>
      <c r="D18" s="16">
        <v>1</v>
      </c>
      <c r="E18" s="16" t="s">
        <v>176</v>
      </c>
      <c r="F18" s="34"/>
      <c r="G18" s="16">
        <f>D18*F18</f>
        <v>0</v>
      </c>
    </row>
    <row r="19" spans="1:7" x14ac:dyDescent="0.25">
      <c r="A19" s="16">
        <v>2</v>
      </c>
      <c r="B19" s="16" t="s">
        <v>56</v>
      </c>
      <c r="C19" s="16" t="s">
        <v>4</v>
      </c>
      <c r="D19" s="16">
        <v>1</v>
      </c>
      <c r="E19" s="16" t="s">
        <v>161</v>
      </c>
      <c r="F19" s="34"/>
      <c r="G19" s="16">
        <f t="shared" ref="G19:G62" si="0">D19*F19</f>
        <v>0</v>
      </c>
    </row>
    <row r="20" spans="1:7" ht="225" x14ac:dyDescent="0.25">
      <c r="A20" s="16">
        <v>14</v>
      </c>
      <c r="B20" s="16" t="s">
        <v>156</v>
      </c>
      <c r="C20" s="16" t="s">
        <v>44</v>
      </c>
      <c r="D20" s="16">
        <v>1</v>
      </c>
      <c r="E20" s="16" t="s">
        <v>201</v>
      </c>
      <c r="F20" s="34"/>
      <c r="G20" s="16">
        <f t="shared" si="0"/>
        <v>0</v>
      </c>
    </row>
    <row r="21" spans="1:7" x14ac:dyDescent="0.25">
      <c r="A21" s="16">
        <v>19</v>
      </c>
      <c r="B21" s="16" t="s">
        <v>104</v>
      </c>
      <c r="C21" s="16" t="s">
        <v>4</v>
      </c>
      <c r="D21" s="16">
        <v>1</v>
      </c>
      <c r="E21" s="16" t="s">
        <v>178</v>
      </c>
      <c r="F21" s="34"/>
      <c r="G21" s="16">
        <f t="shared" si="0"/>
        <v>0</v>
      </c>
    </row>
    <row r="22" spans="1:7" x14ac:dyDescent="0.25">
      <c r="A22" s="16">
        <v>20</v>
      </c>
      <c r="B22" s="16" t="s">
        <v>164</v>
      </c>
      <c r="C22" s="16" t="s">
        <v>4</v>
      </c>
      <c r="D22" s="16">
        <v>1</v>
      </c>
      <c r="E22" s="16"/>
      <c r="F22" s="34"/>
      <c r="G22" s="16">
        <f t="shared" si="0"/>
        <v>0</v>
      </c>
    </row>
    <row r="23" spans="1:7" x14ac:dyDescent="0.25">
      <c r="A23" s="16">
        <v>21</v>
      </c>
      <c r="B23" s="16" t="s">
        <v>103</v>
      </c>
      <c r="C23" s="16" t="s">
        <v>4</v>
      </c>
      <c r="D23" s="16">
        <v>1</v>
      </c>
      <c r="E23" s="16" t="s">
        <v>179</v>
      </c>
      <c r="F23" s="34"/>
      <c r="G23" s="16">
        <f t="shared" si="0"/>
        <v>0</v>
      </c>
    </row>
    <row r="24" spans="1:7" ht="45" x14ac:dyDescent="0.25">
      <c r="A24" s="16">
        <v>25</v>
      </c>
      <c r="B24" s="16" t="s">
        <v>67</v>
      </c>
      <c r="C24" s="16" t="s">
        <v>0</v>
      </c>
      <c r="D24" s="16">
        <v>280</v>
      </c>
      <c r="E24" s="16" t="s">
        <v>152</v>
      </c>
      <c r="F24" s="34"/>
      <c r="G24" s="16">
        <f t="shared" si="0"/>
        <v>0</v>
      </c>
    </row>
    <row r="25" spans="1:7" ht="30" x14ac:dyDescent="0.25">
      <c r="A25" s="16">
        <v>27</v>
      </c>
      <c r="B25" s="16" t="s">
        <v>107</v>
      </c>
      <c r="C25" s="16" t="s">
        <v>0</v>
      </c>
      <c r="D25" s="16">
        <v>280</v>
      </c>
      <c r="E25" s="16" t="s">
        <v>152</v>
      </c>
      <c r="F25" s="34"/>
      <c r="G25" s="16">
        <f t="shared" si="0"/>
        <v>0</v>
      </c>
    </row>
    <row r="26" spans="1:7" ht="105" x14ac:dyDescent="0.25">
      <c r="A26" s="16">
        <v>28</v>
      </c>
      <c r="B26" s="16" t="s">
        <v>128</v>
      </c>
      <c r="C26" s="16" t="s">
        <v>2</v>
      </c>
      <c r="D26" s="16">
        <v>3.4</v>
      </c>
      <c r="E26" s="16" t="s">
        <v>180</v>
      </c>
      <c r="F26" s="34"/>
      <c r="G26" s="16">
        <f t="shared" si="0"/>
        <v>0</v>
      </c>
    </row>
    <row r="27" spans="1:7" ht="45" x14ac:dyDescent="0.25">
      <c r="A27" s="16">
        <v>32</v>
      </c>
      <c r="B27" s="16" t="s">
        <v>108</v>
      </c>
      <c r="C27" s="16" t="s">
        <v>7</v>
      </c>
      <c r="D27" s="16">
        <v>1</v>
      </c>
      <c r="E27" s="16" t="s">
        <v>129</v>
      </c>
      <c r="F27" s="34"/>
      <c r="G27" s="16">
        <f t="shared" si="0"/>
        <v>0</v>
      </c>
    </row>
    <row r="28" spans="1:7" ht="60" x14ac:dyDescent="0.25">
      <c r="A28" s="16">
        <v>33</v>
      </c>
      <c r="B28" s="16" t="s">
        <v>22</v>
      </c>
      <c r="C28" s="16" t="s">
        <v>0</v>
      </c>
      <c r="D28" s="16">
        <v>13</v>
      </c>
      <c r="E28" s="16" t="s">
        <v>147</v>
      </c>
      <c r="F28" s="34"/>
      <c r="G28" s="16">
        <f t="shared" si="0"/>
        <v>0</v>
      </c>
    </row>
    <row r="29" spans="1:7" x14ac:dyDescent="0.25">
      <c r="A29" s="16">
        <v>36</v>
      </c>
      <c r="B29" s="16" t="s">
        <v>3</v>
      </c>
      <c r="C29" s="16" t="s">
        <v>4</v>
      </c>
      <c r="D29" s="16">
        <v>1</v>
      </c>
      <c r="E29" s="16" t="s">
        <v>181</v>
      </c>
      <c r="F29" s="34"/>
      <c r="G29" s="16">
        <f t="shared" si="0"/>
        <v>0</v>
      </c>
    </row>
    <row r="30" spans="1:7" ht="30" x14ac:dyDescent="0.25">
      <c r="A30" s="16">
        <v>39</v>
      </c>
      <c r="B30" s="16" t="s">
        <v>23</v>
      </c>
      <c r="C30" s="16" t="s">
        <v>4</v>
      </c>
      <c r="D30" s="16">
        <v>1</v>
      </c>
      <c r="E30" s="16" t="s">
        <v>182</v>
      </c>
      <c r="F30" s="34"/>
      <c r="G30" s="16">
        <f t="shared" si="0"/>
        <v>0</v>
      </c>
    </row>
    <row r="31" spans="1:7" x14ac:dyDescent="0.25">
      <c r="A31" s="16">
        <v>47</v>
      </c>
      <c r="B31" s="16" t="s">
        <v>76</v>
      </c>
      <c r="C31" s="16" t="s">
        <v>0</v>
      </c>
      <c r="D31" s="16">
        <v>62</v>
      </c>
      <c r="E31" s="16" t="s">
        <v>185</v>
      </c>
      <c r="F31" s="34"/>
      <c r="G31" s="16">
        <f t="shared" si="0"/>
        <v>0</v>
      </c>
    </row>
    <row r="32" spans="1:7" ht="30" x14ac:dyDescent="0.25">
      <c r="A32" s="16">
        <v>49</v>
      </c>
      <c r="B32" s="16" t="s">
        <v>109</v>
      </c>
      <c r="C32" s="16" t="s">
        <v>0</v>
      </c>
      <c r="D32" s="16">
        <v>62</v>
      </c>
      <c r="E32" s="16" t="s">
        <v>185</v>
      </c>
      <c r="F32" s="34"/>
      <c r="G32" s="16">
        <f t="shared" si="0"/>
        <v>0</v>
      </c>
    </row>
    <row r="33" spans="1:7" ht="60" x14ac:dyDescent="0.25">
      <c r="A33" s="16">
        <v>52</v>
      </c>
      <c r="B33" s="16" t="s">
        <v>163</v>
      </c>
      <c r="C33" s="16" t="s">
        <v>0</v>
      </c>
      <c r="D33" s="16">
        <v>4</v>
      </c>
      <c r="E33" s="16" t="s">
        <v>186</v>
      </c>
      <c r="F33" s="34"/>
      <c r="G33" s="16">
        <f t="shared" si="0"/>
        <v>0</v>
      </c>
    </row>
    <row r="34" spans="1:7" ht="60" x14ac:dyDescent="0.25">
      <c r="A34" s="16">
        <v>60</v>
      </c>
      <c r="B34" s="16" t="s">
        <v>79</v>
      </c>
      <c r="C34" s="16" t="s">
        <v>4</v>
      </c>
      <c r="D34" s="16">
        <v>1</v>
      </c>
      <c r="E34" s="16" t="s">
        <v>187</v>
      </c>
      <c r="F34" s="34"/>
      <c r="G34" s="16">
        <f t="shared" si="0"/>
        <v>0</v>
      </c>
    </row>
    <row r="35" spans="1:7" ht="75" x14ac:dyDescent="0.25">
      <c r="A35" s="16">
        <v>61</v>
      </c>
      <c r="B35" s="16" t="s">
        <v>27</v>
      </c>
      <c r="C35" s="16" t="s">
        <v>4</v>
      </c>
      <c r="D35" s="16">
        <v>7</v>
      </c>
      <c r="E35" s="16" t="s">
        <v>206</v>
      </c>
      <c r="F35" s="34"/>
      <c r="G35" s="16">
        <f t="shared" si="0"/>
        <v>0</v>
      </c>
    </row>
    <row r="36" spans="1:7" ht="135" x14ac:dyDescent="0.25">
      <c r="A36" s="16">
        <v>62</v>
      </c>
      <c r="B36" s="16" t="s">
        <v>151</v>
      </c>
      <c r="C36" s="16" t="s">
        <v>4</v>
      </c>
      <c r="D36" s="16">
        <v>6</v>
      </c>
      <c r="E36" s="16" t="s">
        <v>188</v>
      </c>
      <c r="F36" s="34"/>
      <c r="G36" s="16">
        <f t="shared" si="0"/>
        <v>0</v>
      </c>
    </row>
    <row r="37" spans="1:7" ht="45" x14ac:dyDescent="0.25">
      <c r="A37" s="16">
        <v>66</v>
      </c>
      <c r="B37" s="16" t="s">
        <v>166</v>
      </c>
      <c r="C37" s="16" t="s">
        <v>7</v>
      </c>
      <c r="D37" s="16">
        <v>1</v>
      </c>
      <c r="E37" s="16" t="s">
        <v>189</v>
      </c>
      <c r="F37" s="34"/>
      <c r="G37" s="16">
        <f t="shared" si="0"/>
        <v>0</v>
      </c>
    </row>
    <row r="38" spans="1:7" ht="30" x14ac:dyDescent="0.25">
      <c r="A38" s="16">
        <v>70</v>
      </c>
      <c r="B38" s="16" t="s">
        <v>95</v>
      </c>
      <c r="C38" s="16" t="s">
        <v>7</v>
      </c>
      <c r="D38" s="16">
        <v>1</v>
      </c>
      <c r="E38" s="16"/>
      <c r="F38" s="34"/>
      <c r="G38" s="16">
        <f t="shared" si="0"/>
        <v>0</v>
      </c>
    </row>
    <row r="39" spans="1:7" ht="30" x14ac:dyDescent="0.25">
      <c r="A39" s="16">
        <v>71</v>
      </c>
      <c r="B39" s="16" t="s">
        <v>135</v>
      </c>
      <c r="C39" s="16" t="s">
        <v>7</v>
      </c>
      <c r="D39" s="16">
        <v>1</v>
      </c>
      <c r="E39" s="16"/>
      <c r="F39" s="34"/>
      <c r="G39" s="16">
        <f t="shared" si="0"/>
        <v>0</v>
      </c>
    </row>
    <row r="40" spans="1:7" ht="180" x14ac:dyDescent="0.25">
      <c r="A40" s="16">
        <v>72</v>
      </c>
      <c r="B40" s="16" t="s">
        <v>100</v>
      </c>
      <c r="C40" s="16" t="s">
        <v>7</v>
      </c>
      <c r="D40" s="16">
        <v>2</v>
      </c>
      <c r="E40" s="16" t="s">
        <v>190</v>
      </c>
      <c r="F40" s="34"/>
      <c r="G40" s="16">
        <f t="shared" si="0"/>
        <v>0</v>
      </c>
    </row>
    <row r="41" spans="1:7" ht="60" x14ac:dyDescent="0.25">
      <c r="A41" s="16">
        <v>73</v>
      </c>
      <c r="B41" s="16" t="s">
        <v>97</v>
      </c>
      <c r="C41" s="16" t="s">
        <v>0</v>
      </c>
      <c r="D41" s="16">
        <v>5</v>
      </c>
      <c r="E41" s="16" t="s">
        <v>204</v>
      </c>
      <c r="F41" s="34"/>
      <c r="G41" s="16">
        <f t="shared" si="0"/>
        <v>0</v>
      </c>
    </row>
    <row r="42" spans="1:7" ht="75" x14ac:dyDescent="0.25">
      <c r="A42" s="16">
        <v>77</v>
      </c>
      <c r="B42" s="16" t="s">
        <v>191</v>
      </c>
      <c r="C42" s="16" t="s">
        <v>29</v>
      </c>
      <c r="D42" s="16">
        <v>180</v>
      </c>
      <c r="E42" s="16" t="s">
        <v>136</v>
      </c>
      <c r="F42" s="34"/>
      <c r="G42" s="16">
        <f>F42</f>
        <v>0</v>
      </c>
    </row>
    <row r="43" spans="1:7" x14ac:dyDescent="0.25">
      <c r="A43" s="16">
        <v>78</v>
      </c>
      <c r="B43" s="16" t="s">
        <v>99</v>
      </c>
      <c r="C43" s="16" t="s">
        <v>4</v>
      </c>
      <c r="D43" s="16">
        <v>1</v>
      </c>
      <c r="E43" s="16"/>
      <c r="F43" s="34"/>
      <c r="G43" s="16">
        <f t="shared" si="0"/>
        <v>0</v>
      </c>
    </row>
    <row r="44" spans="1:7" ht="30" x14ac:dyDescent="0.25">
      <c r="A44" s="16">
        <v>79</v>
      </c>
      <c r="B44" s="16" t="s">
        <v>31</v>
      </c>
      <c r="C44" s="16" t="s">
        <v>0</v>
      </c>
      <c r="D44" s="16">
        <v>4.5</v>
      </c>
      <c r="E44" s="16" t="s">
        <v>192</v>
      </c>
      <c r="F44" s="34"/>
      <c r="G44" s="16">
        <f t="shared" si="0"/>
        <v>0</v>
      </c>
    </row>
    <row r="45" spans="1:7" s="10" customFormat="1" ht="60" x14ac:dyDescent="0.25">
      <c r="A45" s="16">
        <v>81</v>
      </c>
      <c r="B45" s="16" t="s">
        <v>81</v>
      </c>
      <c r="C45" s="16" t="s">
        <v>0</v>
      </c>
      <c r="D45" s="16">
        <v>3</v>
      </c>
      <c r="E45" s="16" t="s">
        <v>137</v>
      </c>
      <c r="F45" s="34"/>
      <c r="G45" s="16">
        <f t="shared" si="0"/>
        <v>0</v>
      </c>
    </row>
    <row r="46" spans="1:7" ht="60" x14ac:dyDescent="0.25">
      <c r="A46" s="16">
        <v>83</v>
      </c>
      <c r="B46" s="16" t="s">
        <v>94</v>
      </c>
      <c r="C46" s="16" t="s">
        <v>0</v>
      </c>
      <c r="D46" s="16">
        <v>17</v>
      </c>
      <c r="E46" s="16" t="s">
        <v>193</v>
      </c>
      <c r="F46" s="34"/>
      <c r="G46" s="16">
        <f t="shared" si="0"/>
        <v>0</v>
      </c>
    </row>
    <row r="47" spans="1:7" ht="30" x14ac:dyDescent="0.25">
      <c r="A47" s="16">
        <v>85</v>
      </c>
      <c r="B47" s="16" t="s">
        <v>9</v>
      </c>
      <c r="C47" s="16" t="s">
        <v>4</v>
      </c>
      <c r="D47" s="16">
        <v>1</v>
      </c>
      <c r="E47" s="16" t="s">
        <v>202</v>
      </c>
      <c r="F47" s="34"/>
      <c r="G47" s="16">
        <f t="shared" si="0"/>
        <v>0</v>
      </c>
    </row>
    <row r="48" spans="1:7" ht="30" x14ac:dyDescent="0.25">
      <c r="A48" s="16">
        <v>87</v>
      </c>
      <c r="B48" s="16" t="s">
        <v>90</v>
      </c>
      <c r="C48" s="16" t="s">
        <v>4</v>
      </c>
      <c r="D48" s="16">
        <v>1</v>
      </c>
      <c r="E48" s="16"/>
      <c r="F48" s="34"/>
      <c r="G48" s="16">
        <f t="shared" si="0"/>
        <v>0</v>
      </c>
    </row>
    <row r="49" spans="1:7" ht="30" x14ac:dyDescent="0.25">
      <c r="A49" s="16">
        <v>91</v>
      </c>
      <c r="B49" s="16" t="s">
        <v>138</v>
      </c>
      <c r="C49" s="16" t="s">
        <v>4</v>
      </c>
      <c r="D49" s="16">
        <v>1</v>
      </c>
      <c r="E49" s="16" t="s">
        <v>115</v>
      </c>
      <c r="F49" s="34"/>
      <c r="G49" s="16">
        <f t="shared" si="0"/>
        <v>0</v>
      </c>
    </row>
    <row r="50" spans="1:7" x14ac:dyDescent="0.25">
      <c r="A50" s="16">
        <v>93</v>
      </c>
      <c r="B50" s="16" t="s">
        <v>113</v>
      </c>
      <c r="C50" s="16" t="s">
        <v>4</v>
      </c>
      <c r="D50" s="16">
        <v>1</v>
      </c>
      <c r="E50" s="16" t="s">
        <v>115</v>
      </c>
      <c r="F50" s="34"/>
      <c r="G50" s="16">
        <f t="shared" si="0"/>
        <v>0</v>
      </c>
    </row>
    <row r="51" spans="1:7" ht="30" x14ac:dyDescent="0.25">
      <c r="A51" s="16">
        <v>94</v>
      </c>
      <c r="B51" s="16" t="s">
        <v>114</v>
      </c>
      <c r="C51" s="16" t="s">
        <v>4</v>
      </c>
      <c r="D51" s="16">
        <v>1</v>
      </c>
      <c r="E51" s="16" t="s">
        <v>115</v>
      </c>
      <c r="F51" s="34"/>
      <c r="G51" s="16">
        <f t="shared" si="0"/>
        <v>0</v>
      </c>
    </row>
    <row r="52" spans="1:7" ht="75" x14ac:dyDescent="0.25">
      <c r="A52" s="16">
        <v>95</v>
      </c>
      <c r="B52" s="16" t="s">
        <v>86</v>
      </c>
      <c r="C52" s="16" t="s">
        <v>4</v>
      </c>
      <c r="D52" s="16">
        <v>1</v>
      </c>
      <c r="E52" s="16"/>
      <c r="F52" s="34"/>
      <c r="G52" s="16">
        <f t="shared" si="0"/>
        <v>0</v>
      </c>
    </row>
    <row r="53" spans="1:7" ht="165" x14ac:dyDescent="0.25">
      <c r="A53" s="16">
        <v>100</v>
      </c>
      <c r="B53" s="16" t="s">
        <v>92</v>
      </c>
      <c r="C53" s="16" t="s">
        <v>7</v>
      </c>
      <c r="D53" s="16">
        <v>1</v>
      </c>
      <c r="E53" s="16"/>
      <c r="F53" s="34"/>
      <c r="G53" s="16">
        <f t="shared" si="0"/>
        <v>0</v>
      </c>
    </row>
    <row r="54" spans="1:7" ht="120" x14ac:dyDescent="0.25">
      <c r="A54" s="16">
        <v>117</v>
      </c>
      <c r="B54" s="16" t="s">
        <v>141</v>
      </c>
      <c r="C54" s="16" t="s">
        <v>44</v>
      </c>
      <c r="D54" s="16">
        <v>1</v>
      </c>
      <c r="E54" s="16" t="s">
        <v>120</v>
      </c>
      <c r="F54" s="34"/>
      <c r="G54" s="16">
        <f t="shared" si="0"/>
        <v>0</v>
      </c>
    </row>
    <row r="55" spans="1:7" ht="45" x14ac:dyDescent="0.25">
      <c r="A55" s="16">
        <v>123</v>
      </c>
      <c r="B55" s="16" t="s">
        <v>158</v>
      </c>
      <c r="C55" s="16" t="s">
        <v>7</v>
      </c>
      <c r="D55" s="16">
        <v>1</v>
      </c>
      <c r="E55" s="16" t="s">
        <v>177</v>
      </c>
      <c r="F55" s="34"/>
      <c r="G55" s="16">
        <f t="shared" si="0"/>
        <v>0</v>
      </c>
    </row>
    <row r="56" spans="1:7" ht="90" x14ac:dyDescent="0.25">
      <c r="A56" s="16">
        <v>126</v>
      </c>
      <c r="B56" s="16" t="s">
        <v>47</v>
      </c>
      <c r="C56" s="16" t="s">
        <v>7</v>
      </c>
      <c r="D56" s="16">
        <v>1</v>
      </c>
      <c r="E56" s="16" t="s">
        <v>194</v>
      </c>
      <c r="F56" s="34"/>
      <c r="G56" s="16">
        <f t="shared" si="0"/>
        <v>0</v>
      </c>
    </row>
    <row r="57" spans="1:7" ht="30" x14ac:dyDescent="0.25">
      <c r="A57" s="16">
        <v>131</v>
      </c>
      <c r="B57" s="24" t="s">
        <v>205</v>
      </c>
      <c r="C57" s="24" t="s">
        <v>0</v>
      </c>
      <c r="D57" s="24">
        <v>22</v>
      </c>
      <c r="E57" s="24" t="s">
        <v>207</v>
      </c>
      <c r="F57" s="35"/>
      <c r="G57" s="16">
        <f t="shared" si="0"/>
        <v>0</v>
      </c>
    </row>
    <row r="58" spans="1:7" x14ac:dyDescent="0.25">
      <c r="A58" s="16">
        <v>132</v>
      </c>
      <c r="B58" s="16" t="s">
        <v>183</v>
      </c>
      <c r="C58" s="16" t="s">
        <v>0</v>
      </c>
      <c r="D58" s="16">
        <v>8</v>
      </c>
      <c r="E58" s="16" t="s">
        <v>184</v>
      </c>
      <c r="F58" s="34"/>
      <c r="G58" s="16">
        <f t="shared" si="0"/>
        <v>0</v>
      </c>
    </row>
    <row r="59" spans="1:7" ht="30" x14ac:dyDescent="0.25">
      <c r="A59" s="16">
        <v>133</v>
      </c>
      <c r="B59" s="16" t="s">
        <v>195</v>
      </c>
      <c r="C59" s="16" t="s">
        <v>0</v>
      </c>
      <c r="D59" s="16">
        <v>6</v>
      </c>
      <c r="E59" s="16" t="s">
        <v>196</v>
      </c>
      <c r="F59" s="34"/>
      <c r="G59" s="16">
        <f t="shared" si="0"/>
        <v>0</v>
      </c>
    </row>
    <row r="60" spans="1:7" ht="75" x14ac:dyDescent="0.25">
      <c r="A60" s="16">
        <v>134</v>
      </c>
      <c r="B60" s="16" t="s">
        <v>197</v>
      </c>
      <c r="C60" s="16" t="s">
        <v>7</v>
      </c>
      <c r="D60" s="16">
        <v>1</v>
      </c>
      <c r="E60" s="16" t="s">
        <v>203</v>
      </c>
      <c r="F60" s="34"/>
      <c r="G60" s="16">
        <f t="shared" si="0"/>
        <v>0</v>
      </c>
    </row>
    <row r="61" spans="1:7" x14ac:dyDescent="0.25">
      <c r="A61" s="16">
        <v>135</v>
      </c>
      <c r="B61" s="16" t="s">
        <v>198</v>
      </c>
      <c r="C61" s="16" t="s">
        <v>4</v>
      </c>
      <c r="D61" s="16">
        <v>2</v>
      </c>
      <c r="E61" s="16" t="s">
        <v>199</v>
      </c>
      <c r="F61" s="34"/>
      <c r="G61" s="16">
        <f t="shared" si="0"/>
        <v>0</v>
      </c>
    </row>
    <row r="62" spans="1:7" x14ac:dyDescent="0.25">
      <c r="A62" s="16">
        <v>136</v>
      </c>
      <c r="B62" s="16" t="s">
        <v>200</v>
      </c>
      <c r="C62" s="16" t="s">
        <v>4</v>
      </c>
      <c r="D62" s="16">
        <v>1</v>
      </c>
      <c r="E62" s="16"/>
      <c r="F62" s="34"/>
      <c r="G62" s="16">
        <f t="shared" si="0"/>
        <v>0</v>
      </c>
    </row>
    <row r="63" spans="1:7" ht="18" customHeight="1" thickBot="1" x14ac:dyDescent="0.3">
      <c r="A63" s="6"/>
    </row>
    <row r="64" spans="1:7" ht="15.75" thickBot="1" x14ac:dyDescent="0.3">
      <c r="B64" s="5" t="s">
        <v>34</v>
      </c>
      <c r="G64" s="5">
        <f>SUM(G18:G63)</f>
        <v>0</v>
      </c>
    </row>
    <row r="65" ht="20.25" customHeight="1" x14ac:dyDescent="0.25"/>
  </sheetData>
  <sheetProtection password="CCED" sheet="1" objects="1" scenarios="1"/>
  <sortState ref="A18:G63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&amp;RPříloha č. 2 ZD 
Příloha č. 2 smlouvy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topLeftCell="A7" workbookViewId="0">
      <selection activeCell="J22" sqref="J2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26" t="s">
        <v>153</v>
      </c>
      <c r="C3" s="49"/>
      <c r="D3" s="50"/>
      <c r="E3" s="51"/>
      <c r="F3" s="6"/>
    </row>
    <row r="4" spans="2:7" ht="15.75" thickBot="1" x14ac:dyDescent="0.3">
      <c r="B4" s="27" t="s">
        <v>154</v>
      </c>
      <c r="C4" s="52"/>
      <c r="D4" s="53"/>
      <c r="E4" s="54"/>
      <c r="F4" s="6"/>
    </row>
    <row r="7" spans="2:7" ht="14.25" customHeight="1" thickBot="1" x14ac:dyDescent="0.3"/>
    <row r="8" spans="2:7" ht="46.5" customHeight="1" thickBot="1" x14ac:dyDescent="0.3">
      <c r="B8" s="46" t="s">
        <v>35</v>
      </c>
      <c r="C8" s="46"/>
      <c r="E8" s="23" t="s">
        <v>124</v>
      </c>
      <c r="F8" s="31"/>
    </row>
    <row r="9" spans="2:7" x14ac:dyDescent="0.25">
      <c r="B9" s="28" t="s">
        <v>36</v>
      </c>
      <c r="C9" s="43"/>
      <c r="D9" s="44"/>
      <c r="E9" s="45"/>
      <c r="F9" s="6"/>
    </row>
    <row r="10" spans="2:7" x14ac:dyDescent="0.25">
      <c r="B10" s="29" t="s">
        <v>15</v>
      </c>
      <c r="C10" s="4"/>
      <c r="E10" s="25" t="s">
        <v>155</v>
      </c>
      <c r="F10" s="25"/>
      <c r="G10" s="6"/>
    </row>
    <row r="11" spans="2:7" x14ac:dyDescent="0.25">
      <c r="B11" s="29" t="s">
        <v>37</v>
      </c>
      <c r="C11" s="24"/>
      <c r="E11" s="7" t="s">
        <v>168</v>
      </c>
      <c r="F11" s="25"/>
      <c r="G11" s="6"/>
    </row>
    <row r="12" spans="2:7" x14ac:dyDescent="0.25">
      <c r="B12" s="30" t="s">
        <v>38</v>
      </c>
      <c r="C12" s="24" t="s">
        <v>39</v>
      </c>
      <c r="D12" s="43"/>
      <c r="E12" s="45"/>
      <c r="F12" s="6"/>
      <c r="G12" s="6"/>
    </row>
    <row r="13" spans="2:7" ht="15.75" thickBot="1" x14ac:dyDescent="0.3">
      <c r="B13" s="25"/>
      <c r="C13" s="24" t="s">
        <v>40</v>
      </c>
      <c r="D13" s="43"/>
      <c r="E13" s="45"/>
      <c r="F13" s="6"/>
      <c r="G13" s="6"/>
    </row>
    <row r="14" spans="2:7" ht="75.75" thickBot="1" x14ac:dyDescent="0.3">
      <c r="B14" s="24"/>
      <c r="C14" s="24" t="s">
        <v>150</v>
      </c>
      <c r="D14" s="47" t="s">
        <v>159</v>
      </c>
      <c r="E14" s="48"/>
      <c r="F14" s="32"/>
    </row>
    <row r="15" spans="2:7" ht="30" x14ac:dyDescent="0.25">
      <c r="B15" s="24" t="s">
        <v>93</v>
      </c>
      <c r="C15" s="24"/>
      <c r="D15" s="42" t="s">
        <v>122</v>
      </c>
      <c r="E15" s="42"/>
      <c r="F15" s="33"/>
      <c r="G15" s="6"/>
    </row>
    <row r="17" spans="1:7" ht="45" x14ac:dyDescent="0.25">
      <c r="A17" s="24"/>
      <c r="B17" s="12" t="s">
        <v>19</v>
      </c>
      <c r="C17" s="12" t="s">
        <v>98</v>
      </c>
      <c r="D17" s="12" t="s">
        <v>54</v>
      </c>
      <c r="E17" s="12" t="s">
        <v>53</v>
      </c>
      <c r="F17" s="12" t="s">
        <v>160</v>
      </c>
      <c r="G17" s="12" t="s">
        <v>71</v>
      </c>
    </row>
    <row r="18" spans="1:7" ht="45" x14ac:dyDescent="0.25">
      <c r="A18" s="24">
        <v>1</v>
      </c>
      <c r="B18" s="24" t="s">
        <v>20</v>
      </c>
      <c r="C18" s="24" t="s">
        <v>4</v>
      </c>
      <c r="D18" s="24"/>
      <c r="E18" s="24"/>
      <c r="F18" s="24" t="e">
        <f>G18/D18</f>
        <v>#DIV/0!</v>
      </c>
      <c r="G18" s="24">
        <f>D18*1430</f>
        <v>0</v>
      </c>
    </row>
    <row r="19" spans="1:7" x14ac:dyDescent="0.25">
      <c r="A19" s="24">
        <v>2</v>
      </c>
      <c r="B19" s="24" t="s">
        <v>56</v>
      </c>
      <c r="C19" s="24" t="s">
        <v>4</v>
      </c>
      <c r="D19" s="24"/>
      <c r="E19" s="24" t="s">
        <v>161</v>
      </c>
      <c r="F19" s="24" t="e">
        <f t="shared" ref="F19:F82" si="0">G19/D19</f>
        <v>#DIV/0!</v>
      </c>
      <c r="G19" s="24">
        <f>D19*6930</f>
        <v>0</v>
      </c>
    </row>
    <row r="20" spans="1:7" x14ac:dyDescent="0.25">
      <c r="A20" s="24">
        <v>3</v>
      </c>
      <c r="B20" s="24" t="s">
        <v>57</v>
      </c>
      <c r="C20" s="24" t="s">
        <v>4</v>
      </c>
      <c r="D20" s="24"/>
      <c r="E20" s="24"/>
      <c r="F20" s="24" t="e">
        <f t="shared" si="0"/>
        <v>#DIV/0!</v>
      </c>
      <c r="G20" s="24">
        <f>D20*7700</f>
        <v>0</v>
      </c>
    </row>
    <row r="21" spans="1:7" ht="30" x14ac:dyDescent="0.25">
      <c r="A21" s="24">
        <v>4</v>
      </c>
      <c r="B21" s="24" t="s">
        <v>82</v>
      </c>
      <c r="C21" s="24" t="s">
        <v>4</v>
      </c>
      <c r="D21" s="24"/>
      <c r="E21" s="24"/>
      <c r="F21" s="24" t="e">
        <f t="shared" si="0"/>
        <v>#DIV/0!</v>
      </c>
      <c r="G21" s="24">
        <f>D21*330</f>
        <v>0</v>
      </c>
    </row>
    <row r="22" spans="1:7" ht="120" x14ac:dyDescent="0.25">
      <c r="A22" s="24">
        <v>5</v>
      </c>
      <c r="B22" s="24" t="s">
        <v>126</v>
      </c>
      <c r="C22" s="24" t="s">
        <v>41</v>
      </c>
      <c r="D22" s="24"/>
      <c r="E22" s="24"/>
      <c r="F22" s="24" t="e">
        <f t="shared" si="0"/>
        <v>#DIV/0!</v>
      </c>
      <c r="G22" s="24">
        <f>D22*1870</f>
        <v>0</v>
      </c>
    </row>
    <row r="23" spans="1:7" ht="120" x14ac:dyDescent="0.25">
      <c r="A23" s="24">
        <v>6</v>
      </c>
      <c r="B23" s="24" t="s">
        <v>126</v>
      </c>
      <c r="C23" s="24" t="s">
        <v>42</v>
      </c>
      <c r="D23" s="24"/>
      <c r="E23" s="24"/>
      <c r="F23" s="24" t="e">
        <f t="shared" si="0"/>
        <v>#DIV/0!</v>
      </c>
      <c r="G23" s="24">
        <f>D23*1870</f>
        <v>0</v>
      </c>
    </row>
    <row r="24" spans="1:7" ht="120" x14ac:dyDescent="0.25">
      <c r="A24" s="24">
        <v>7</v>
      </c>
      <c r="B24" s="24" t="s">
        <v>126</v>
      </c>
      <c r="C24" s="24" t="s">
        <v>43</v>
      </c>
      <c r="D24" s="24"/>
      <c r="E24" s="24"/>
      <c r="F24" s="24" t="e">
        <f t="shared" si="0"/>
        <v>#DIV/0!</v>
      </c>
      <c r="G24" s="24">
        <f>D24*2420</f>
        <v>0</v>
      </c>
    </row>
    <row r="25" spans="1:7" ht="120" x14ac:dyDescent="0.25">
      <c r="A25" s="24">
        <v>8</v>
      </c>
      <c r="B25" s="24" t="s">
        <v>126</v>
      </c>
      <c r="C25" s="24" t="s">
        <v>44</v>
      </c>
      <c r="D25" s="24"/>
      <c r="E25" s="24"/>
      <c r="F25" s="24" t="e">
        <f t="shared" si="0"/>
        <v>#DIV/0!</v>
      </c>
      <c r="G25" s="24">
        <f>D25*2970</f>
        <v>0</v>
      </c>
    </row>
    <row r="26" spans="1:7" ht="120" x14ac:dyDescent="0.25">
      <c r="A26" s="24">
        <v>9</v>
      </c>
      <c r="B26" s="24" t="s">
        <v>126</v>
      </c>
      <c r="C26" s="24" t="s">
        <v>45</v>
      </c>
      <c r="D26" s="24"/>
      <c r="E26" s="24"/>
      <c r="F26" s="24" t="e">
        <f t="shared" si="0"/>
        <v>#DIV/0!</v>
      </c>
      <c r="G26" s="24">
        <f>D26*3630</f>
        <v>0</v>
      </c>
    </row>
    <row r="27" spans="1:7" ht="120" x14ac:dyDescent="0.25">
      <c r="A27" s="24">
        <v>10</v>
      </c>
      <c r="B27" s="24" t="s">
        <v>126</v>
      </c>
      <c r="C27" s="24" t="s">
        <v>46</v>
      </c>
      <c r="D27" s="24"/>
      <c r="E27" s="24"/>
      <c r="F27" s="24" t="e">
        <f t="shared" si="0"/>
        <v>#DIV/0!</v>
      </c>
      <c r="G27" s="24">
        <f>D27*4180</f>
        <v>0</v>
      </c>
    </row>
    <row r="28" spans="1:7" ht="225" x14ac:dyDescent="0.25">
      <c r="A28" s="24">
        <v>11</v>
      </c>
      <c r="B28" s="16" t="s">
        <v>156</v>
      </c>
      <c r="C28" s="24" t="s">
        <v>41</v>
      </c>
      <c r="D28" s="24"/>
      <c r="E28" s="24" t="s">
        <v>146</v>
      </c>
      <c r="F28" s="24" t="e">
        <f t="shared" si="0"/>
        <v>#DIV/0!</v>
      </c>
      <c r="G28" s="24">
        <f>D28*33660</f>
        <v>0</v>
      </c>
    </row>
    <row r="29" spans="1:7" ht="230.25" customHeight="1" x14ac:dyDescent="0.25">
      <c r="A29" s="24">
        <v>12</v>
      </c>
      <c r="B29" s="16" t="s">
        <v>156</v>
      </c>
      <c r="C29" s="24" t="s">
        <v>42</v>
      </c>
      <c r="D29" s="24"/>
      <c r="E29" s="24" t="s">
        <v>146</v>
      </c>
      <c r="F29" s="24" t="e">
        <f t="shared" si="0"/>
        <v>#DIV/0!</v>
      </c>
      <c r="G29" s="24">
        <f>D29*39600</f>
        <v>0</v>
      </c>
    </row>
    <row r="30" spans="1:7" ht="225" x14ac:dyDescent="0.25">
      <c r="A30" s="24">
        <v>13</v>
      </c>
      <c r="B30" s="16" t="s">
        <v>156</v>
      </c>
      <c r="C30" s="24" t="s">
        <v>43</v>
      </c>
      <c r="D30" s="24"/>
      <c r="E30" s="24" t="s">
        <v>146</v>
      </c>
      <c r="F30" s="24" t="e">
        <f t="shared" si="0"/>
        <v>#DIV/0!</v>
      </c>
      <c r="G30" s="24">
        <f>D30*44330</f>
        <v>0</v>
      </c>
    </row>
    <row r="31" spans="1:7" ht="225" x14ac:dyDescent="0.25">
      <c r="A31" s="24">
        <v>14</v>
      </c>
      <c r="B31" s="16" t="s">
        <v>156</v>
      </c>
      <c r="C31" s="24" t="s">
        <v>44</v>
      </c>
      <c r="D31" s="24"/>
      <c r="E31" s="24" t="s">
        <v>146</v>
      </c>
      <c r="F31" s="24" t="e">
        <f t="shared" si="0"/>
        <v>#DIV/0!</v>
      </c>
      <c r="G31" s="24">
        <f>D31*50490</f>
        <v>0</v>
      </c>
    </row>
    <row r="32" spans="1:7" ht="225" x14ac:dyDescent="0.25">
      <c r="A32" s="24">
        <v>15</v>
      </c>
      <c r="B32" s="16" t="s">
        <v>156</v>
      </c>
      <c r="C32" s="24" t="s">
        <v>45</v>
      </c>
      <c r="D32" s="24"/>
      <c r="E32" s="24" t="s">
        <v>146</v>
      </c>
      <c r="F32" s="24" t="e">
        <f t="shared" si="0"/>
        <v>#DIV/0!</v>
      </c>
      <c r="G32" s="24">
        <f>D32*56430</f>
        <v>0</v>
      </c>
    </row>
    <row r="33" spans="1:7" ht="225" x14ac:dyDescent="0.25">
      <c r="A33" s="24">
        <v>16</v>
      </c>
      <c r="B33" s="16" t="s">
        <v>156</v>
      </c>
      <c r="C33" s="24" t="s">
        <v>46</v>
      </c>
      <c r="D33" s="24"/>
      <c r="E33" s="24" t="s">
        <v>146</v>
      </c>
      <c r="F33" s="24" t="e">
        <f t="shared" si="0"/>
        <v>#DIV/0!</v>
      </c>
      <c r="G33" s="24">
        <f>D33*62480</f>
        <v>0</v>
      </c>
    </row>
    <row r="34" spans="1:7" ht="30" x14ac:dyDescent="0.25">
      <c r="A34" s="24">
        <v>17</v>
      </c>
      <c r="B34" s="24" t="s">
        <v>165</v>
      </c>
      <c r="C34" s="24" t="s">
        <v>4</v>
      </c>
      <c r="D34" s="24"/>
      <c r="E34" s="24"/>
      <c r="F34" s="24" t="e">
        <f t="shared" si="0"/>
        <v>#DIV/0!</v>
      </c>
      <c r="G34" s="24">
        <f>D34*3850</f>
        <v>0</v>
      </c>
    </row>
    <row r="35" spans="1:7" ht="30" x14ac:dyDescent="0.25">
      <c r="A35" s="24">
        <v>18</v>
      </c>
      <c r="B35" s="24" t="s">
        <v>105</v>
      </c>
      <c r="C35" s="24" t="s">
        <v>4</v>
      </c>
      <c r="D35" s="24"/>
      <c r="E35" s="24"/>
      <c r="F35" s="24" t="e">
        <f t="shared" si="0"/>
        <v>#DIV/0!</v>
      </c>
      <c r="G35" s="24">
        <f>D35*330</f>
        <v>0</v>
      </c>
    </row>
    <row r="36" spans="1:7" x14ac:dyDescent="0.25">
      <c r="A36" s="24">
        <v>19</v>
      </c>
      <c r="B36" s="24" t="s">
        <v>104</v>
      </c>
      <c r="C36" s="24" t="s">
        <v>4</v>
      </c>
      <c r="D36" s="24"/>
      <c r="E36" s="24"/>
      <c r="F36" s="24" t="e">
        <f t="shared" si="0"/>
        <v>#DIV/0!</v>
      </c>
      <c r="G36" s="24">
        <f>D36*1760</f>
        <v>0</v>
      </c>
    </row>
    <row r="37" spans="1:7" x14ac:dyDescent="0.25">
      <c r="A37" s="24">
        <v>20</v>
      </c>
      <c r="B37" s="24" t="s">
        <v>164</v>
      </c>
      <c r="C37" s="24" t="s">
        <v>4</v>
      </c>
      <c r="D37" s="24"/>
      <c r="E37" s="24"/>
      <c r="F37" s="24" t="e">
        <f t="shared" si="0"/>
        <v>#DIV/0!</v>
      </c>
      <c r="G37" s="24">
        <f>D37*3300</f>
        <v>0</v>
      </c>
    </row>
    <row r="38" spans="1:7" x14ac:dyDescent="0.25">
      <c r="A38" s="24">
        <v>21</v>
      </c>
      <c r="B38" s="24" t="s">
        <v>103</v>
      </c>
      <c r="C38" s="24" t="s">
        <v>4</v>
      </c>
      <c r="D38" s="24"/>
      <c r="E38" s="24"/>
      <c r="F38" s="24" t="e">
        <f t="shared" si="0"/>
        <v>#DIV/0!</v>
      </c>
      <c r="G38" s="24">
        <f>D38*1100</f>
        <v>0</v>
      </c>
    </row>
    <row r="39" spans="1:7" x14ac:dyDescent="0.25">
      <c r="A39" s="24">
        <v>22</v>
      </c>
      <c r="B39" s="24" t="s">
        <v>102</v>
      </c>
      <c r="C39" s="24" t="s">
        <v>4</v>
      </c>
      <c r="D39" s="24"/>
      <c r="E39" s="24"/>
      <c r="F39" s="24" t="e">
        <f t="shared" si="0"/>
        <v>#DIV/0!</v>
      </c>
      <c r="G39" s="24">
        <f>D39*330</f>
        <v>0</v>
      </c>
    </row>
    <row r="40" spans="1:7" ht="30" x14ac:dyDescent="0.25">
      <c r="A40" s="24">
        <v>23</v>
      </c>
      <c r="B40" s="24" t="s">
        <v>106</v>
      </c>
      <c r="C40" s="24" t="s">
        <v>4</v>
      </c>
      <c r="D40" s="24"/>
      <c r="E40" s="24"/>
      <c r="F40" s="24" t="e">
        <f t="shared" si="0"/>
        <v>#DIV/0!</v>
      </c>
      <c r="G40" s="24">
        <f>D40*1210</f>
        <v>0</v>
      </c>
    </row>
    <row r="41" spans="1:7" ht="45" x14ac:dyDescent="0.25">
      <c r="A41" s="24">
        <v>24</v>
      </c>
      <c r="B41" s="24" t="s">
        <v>66</v>
      </c>
      <c r="C41" s="24" t="s">
        <v>0</v>
      </c>
      <c r="D41" s="24"/>
      <c r="E41" s="24" t="s">
        <v>152</v>
      </c>
      <c r="F41" s="24" t="e">
        <f t="shared" si="0"/>
        <v>#DIV/0!</v>
      </c>
      <c r="G41" s="24">
        <f>D41*30.8</f>
        <v>0</v>
      </c>
    </row>
    <row r="42" spans="1:7" ht="45" x14ac:dyDescent="0.25">
      <c r="A42" s="24">
        <v>25</v>
      </c>
      <c r="B42" s="24" t="s">
        <v>67</v>
      </c>
      <c r="C42" s="24" t="s">
        <v>0</v>
      </c>
      <c r="D42" s="24"/>
      <c r="E42" s="24"/>
      <c r="F42" s="24" t="e">
        <f t="shared" si="0"/>
        <v>#DIV/0!</v>
      </c>
      <c r="G42" s="24">
        <f>D42*47.3</f>
        <v>0</v>
      </c>
    </row>
    <row r="43" spans="1:7" ht="30" x14ac:dyDescent="0.25">
      <c r="A43" s="24">
        <v>26</v>
      </c>
      <c r="B43" s="24" t="s">
        <v>16</v>
      </c>
      <c r="C43" s="24" t="s">
        <v>0</v>
      </c>
      <c r="D43" s="24"/>
      <c r="E43" s="24" t="s">
        <v>127</v>
      </c>
      <c r="F43" s="24" t="e">
        <f t="shared" si="0"/>
        <v>#DIV/0!</v>
      </c>
      <c r="G43" s="24">
        <f>D43*16.5</f>
        <v>0</v>
      </c>
    </row>
    <row r="44" spans="1:7" ht="30" x14ac:dyDescent="0.25">
      <c r="A44" s="24">
        <v>27</v>
      </c>
      <c r="B44" s="24" t="s">
        <v>107</v>
      </c>
      <c r="C44" s="24" t="s">
        <v>0</v>
      </c>
      <c r="D44" s="24"/>
      <c r="E44" s="24"/>
      <c r="F44" s="24" t="e">
        <f t="shared" si="0"/>
        <v>#DIV/0!</v>
      </c>
      <c r="G44" s="24">
        <f>D44*220</f>
        <v>0</v>
      </c>
    </row>
    <row r="45" spans="1:7" ht="105" x14ac:dyDescent="0.25">
      <c r="A45" s="24">
        <v>28</v>
      </c>
      <c r="B45" s="24" t="s">
        <v>128</v>
      </c>
      <c r="C45" s="24" t="s">
        <v>2</v>
      </c>
      <c r="D45" s="24"/>
      <c r="E45" s="24"/>
      <c r="F45" s="24" t="e">
        <f t="shared" si="0"/>
        <v>#DIV/0!</v>
      </c>
      <c r="G45" s="24">
        <f>D45*165</f>
        <v>0</v>
      </c>
    </row>
    <row r="46" spans="1:7" x14ac:dyDescent="0.25">
      <c r="A46" s="24">
        <v>29</v>
      </c>
      <c r="B46" s="24" t="s">
        <v>60</v>
      </c>
      <c r="C46" s="24" t="s">
        <v>0</v>
      </c>
      <c r="D46" s="24"/>
      <c r="E46" s="24"/>
      <c r="F46" s="24" t="e">
        <f t="shared" si="0"/>
        <v>#DIV/0!</v>
      </c>
      <c r="G46" s="24">
        <f>D46*35.2</f>
        <v>0</v>
      </c>
    </row>
    <row r="47" spans="1:7" s="10" customFormat="1" ht="45" x14ac:dyDescent="0.25">
      <c r="A47" s="24">
        <v>30</v>
      </c>
      <c r="B47" s="9" t="s">
        <v>59</v>
      </c>
      <c r="C47" s="9" t="s">
        <v>0</v>
      </c>
      <c r="D47" s="24"/>
      <c r="E47" s="9"/>
      <c r="F47" s="24" t="e">
        <f t="shared" si="0"/>
        <v>#DIV/0!</v>
      </c>
      <c r="G47" s="11">
        <f>D47*110</f>
        <v>0</v>
      </c>
    </row>
    <row r="48" spans="1:7" ht="30" x14ac:dyDescent="0.25">
      <c r="A48" s="24">
        <v>31</v>
      </c>
      <c r="B48" s="24" t="s">
        <v>21</v>
      </c>
      <c r="C48" s="24" t="s">
        <v>4</v>
      </c>
      <c r="D48" s="24"/>
      <c r="E48" s="24"/>
      <c r="F48" s="24" t="e">
        <f t="shared" si="0"/>
        <v>#DIV/0!</v>
      </c>
      <c r="G48" s="24">
        <f>D48*165</f>
        <v>0</v>
      </c>
    </row>
    <row r="49" spans="1:7" ht="45" x14ac:dyDescent="0.25">
      <c r="A49" s="24">
        <v>32</v>
      </c>
      <c r="B49" s="24" t="s">
        <v>108</v>
      </c>
      <c r="C49" s="24" t="s">
        <v>7</v>
      </c>
      <c r="D49" s="24"/>
      <c r="E49" s="24" t="s">
        <v>129</v>
      </c>
      <c r="F49" s="24" t="e">
        <f t="shared" si="0"/>
        <v>#DIV/0!</v>
      </c>
      <c r="G49" s="24">
        <f>D49*220</f>
        <v>0</v>
      </c>
    </row>
    <row r="50" spans="1:7" ht="60" x14ac:dyDescent="0.25">
      <c r="A50" s="24">
        <v>33</v>
      </c>
      <c r="B50" s="18" t="s">
        <v>22</v>
      </c>
      <c r="C50" s="18" t="s">
        <v>0</v>
      </c>
      <c r="D50" s="24"/>
      <c r="E50" s="18" t="s">
        <v>147</v>
      </c>
      <c r="F50" s="24" t="e">
        <f t="shared" si="0"/>
        <v>#DIV/0!</v>
      </c>
      <c r="G50" s="18">
        <f>D50*176</f>
        <v>0</v>
      </c>
    </row>
    <row r="51" spans="1:7" ht="45" x14ac:dyDescent="0.25">
      <c r="A51" s="24">
        <v>34</v>
      </c>
      <c r="B51" s="18" t="s">
        <v>1</v>
      </c>
      <c r="C51" s="18" t="s">
        <v>4</v>
      </c>
      <c r="D51" s="24"/>
      <c r="E51" s="18" t="s">
        <v>130</v>
      </c>
      <c r="F51" s="24" t="e">
        <f t="shared" si="0"/>
        <v>#DIV/0!</v>
      </c>
      <c r="G51" s="18">
        <f>D51*275</f>
        <v>0</v>
      </c>
    </row>
    <row r="52" spans="1:7" ht="60" x14ac:dyDescent="0.25">
      <c r="A52" s="24">
        <v>35</v>
      </c>
      <c r="B52" s="18" t="s">
        <v>131</v>
      </c>
      <c r="C52" s="18" t="s">
        <v>0</v>
      </c>
      <c r="D52" s="24"/>
      <c r="E52" s="18"/>
      <c r="F52" s="24" t="e">
        <f t="shared" si="0"/>
        <v>#DIV/0!</v>
      </c>
      <c r="G52" s="18">
        <f>D52*220</f>
        <v>0</v>
      </c>
    </row>
    <row r="53" spans="1:7" x14ac:dyDescent="0.25">
      <c r="A53" s="24">
        <v>36</v>
      </c>
      <c r="B53" s="18" t="s">
        <v>3</v>
      </c>
      <c r="C53" s="18" t="s">
        <v>4</v>
      </c>
      <c r="D53" s="24"/>
      <c r="E53" s="18" t="s">
        <v>118</v>
      </c>
      <c r="F53" s="24" t="e">
        <f t="shared" si="0"/>
        <v>#DIV/0!</v>
      </c>
      <c r="G53" s="18">
        <f>D53*110</f>
        <v>0</v>
      </c>
    </row>
    <row r="54" spans="1:7" ht="30" x14ac:dyDescent="0.25">
      <c r="A54" s="24">
        <v>37</v>
      </c>
      <c r="B54" s="18" t="s">
        <v>5</v>
      </c>
      <c r="C54" s="18" t="s">
        <v>0</v>
      </c>
      <c r="D54" s="24"/>
      <c r="E54" s="18"/>
      <c r="F54" s="24" t="e">
        <f t="shared" si="0"/>
        <v>#DIV/0!</v>
      </c>
      <c r="G54" s="18">
        <f>D54*220</f>
        <v>0</v>
      </c>
    </row>
    <row r="55" spans="1:7" ht="45" x14ac:dyDescent="0.25">
      <c r="A55" s="24">
        <v>38</v>
      </c>
      <c r="B55" s="18" t="s">
        <v>75</v>
      </c>
      <c r="C55" s="18" t="s">
        <v>0</v>
      </c>
      <c r="D55" s="24"/>
      <c r="E55" s="18" t="s">
        <v>125</v>
      </c>
      <c r="F55" s="24" t="e">
        <f t="shared" si="0"/>
        <v>#DIV/0!</v>
      </c>
      <c r="G55" s="18">
        <f>D55*220</f>
        <v>0</v>
      </c>
    </row>
    <row r="56" spans="1:7" ht="30" x14ac:dyDescent="0.25">
      <c r="A56" s="24">
        <v>39</v>
      </c>
      <c r="B56" s="24" t="s">
        <v>23</v>
      </c>
      <c r="C56" s="24" t="s">
        <v>4</v>
      </c>
      <c r="D56" s="24"/>
      <c r="E56" s="24"/>
      <c r="F56" s="24" t="e">
        <f t="shared" si="0"/>
        <v>#DIV/0!</v>
      </c>
      <c r="G56" s="24">
        <f>D56*825</f>
        <v>0</v>
      </c>
    </row>
    <row r="57" spans="1:7" ht="30" x14ac:dyDescent="0.25">
      <c r="A57" s="24">
        <v>40</v>
      </c>
      <c r="B57" s="24" t="s">
        <v>83</v>
      </c>
      <c r="C57" s="24" t="s">
        <v>7</v>
      </c>
      <c r="D57" s="24"/>
      <c r="E57" s="24"/>
      <c r="F57" s="24" t="e">
        <f t="shared" si="0"/>
        <v>#DIV/0!</v>
      </c>
      <c r="G57" s="24">
        <f>D57*1980</f>
        <v>0</v>
      </c>
    </row>
    <row r="58" spans="1:7" ht="75" x14ac:dyDescent="0.25">
      <c r="A58" s="24">
        <v>41</v>
      </c>
      <c r="B58" s="19" t="s">
        <v>72</v>
      </c>
      <c r="C58" s="24" t="s">
        <v>7</v>
      </c>
      <c r="D58" s="24"/>
      <c r="E58" s="24"/>
      <c r="F58" s="24" t="e">
        <f t="shared" si="0"/>
        <v>#DIV/0!</v>
      </c>
      <c r="G58" s="24">
        <f>D58*3795</f>
        <v>0</v>
      </c>
    </row>
    <row r="59" spans="1:7" x14ac:dyDescent="0.25">
      <c r="A59" s="24">
        <v>42</v>
      </c>
      <c r="B59" s="19" t="s">
        <v>74</v>
      </c>
      <c r="C59" s="24" t="s">
        <v>7</v>
      </c>
      <c r="D59" s="24"/>
      <c r="E59" s="24"/>
      <c r="F59" s="24" t="e">
        <f t="shared" si="0"/>
        <v>#DIV/0!</v>
      </c>
      <c r="G59" s="24">
        <f>D59*330</f>
        <v>0</v>
      </c>
    </row>
    <row r="60" spans="1:7" ht="90" x14ac:dyDescent="0.25">
      <c r="A60" s="24">
        <v>43</v>
      </c>
      <c r="B60" s="19" t="s">
        <v>73</v>
      </c>
      <c r="C60" s="24" t="s">
        <v>7</v>
      </c>
      <c r="D60" s="24"/>
      <c r="E60" s="24"/>
      <c r="F60" s="24" t="e">
        <f t="shared" si="0"/>
        <v>#DIV/0!</v>
      </c>
      <c r="G60" s="24">
        <f>D60*4070</f>
        <v>0</v>
      </c>
    </row>
    <row r="61" spans="1:7" ht="60" x14ac:dyDescent="0.25">
      <c r="A61" s="24">
        <v>44</v>
      </c>
      <c r="B61" s="19" t="s">
        <v>132</v>
      </c>
      <c r="C61" s="24" t="s">
        <v>7</v>
      </c>
      <c r="D61" s="24"/>
      <c r="E61" s="24"/>
      <c r="F61" s="24" t="e">
        <f t="shared" si="0"/>
        <v>#DIV/0!</v>
      </c>
      <c r="G61" s="24">
        <f>D61*1925</f>
        <v>0</v>
      </c>
    </row>
    <row r="62" spans="1:7" ht="60" x14ac:dyDescent="0.25">
      <c r="A62" s="24">
        <v>45</v>
      </c>
      <c r="B62" s="24" t="s">
        <v>24</v>
      </c>
      <c r="C62" s="24" t="s">
        <v>4</v>
      </c>
      <c r="D62" s="24"/>
      <c r="E62" s="24"/>
      <c r="F62" s="24" t="e">
        <f t="shared" si="0"/>
        <v>#DIV/0!</v>
      </c>
      <c r="G62" s="24">
        <f>D62*1760</f>
        <v>0</v>
      </c>
    </row>
    <row r="63" spans="1:7" ht="30" x14ac:dyDescent="0.25">
      <c r="A63" s="24">
        <v>46</v>
      </c>
      <c r="B63" s="24" t="s">
        <v>11</v>
      </c>
      <c r="C63" s="24" t="s">
        <v>4</v>
      </c>
      <c r="D63" s="24"/>
      <c r="E63" s="24"/>
      <c r="F63" s="24" t="e">
        <f t="shared" si="0"/>
        <v>#DIV/0!</v>
      </c>
      <c r="G63" s="24">
        <f>D63*242</f>
        <v>0</v>
      </c>
    </row>
    <row r="64" spans="1:7" x14ac:dyDescent="0.25">
      <c r="A64" s="24">
        <v>47</v>
      </c>
      <c r="B64" s="17" t="s">
        <v>76</v>
      </c>
      <c r="C64" s="17" t="s">
        <v>0</v>
      </c>
      <c r="D64" s="24"/>
      <c r="E64" s="17"/>
      <c r="F64" s="24" t="e">
        <f t="shared" si="0"/>
        <v>#DIV/0!</v>
      </c>
      <c r="G64" s="17">
        <f>D64*220</f>
        <v>0</v>
      </c>
    </row>
    <row r="65" spans="1:7" ht="45" x14ac:dyDescent="0.25">
      <c r="A65" s="24">
        <v>48</v>
      </c>
      <c r="B65" s="17" t="s">
        <v>65</v>
      </c>
      <c r="C65" s="17" t="s">
        <v>0</v>
      </c>
      <c r="D65" s="24"/>
      <c r="E65" s="17" t="s">
        <v>133</v>
      </c>
      <c r="F65" s="24" t="e">
        <f t="shared" si="0"/>
        <v>#DIV/0!</v>
      </c>
      <c r="G65" s="17">
        <f>D65*165</f>
        <v>0</v>
      </c>
    </row>
    <row r="66" spans="1:7" ht="30" x14ac:dyDescent="0.25">
      <c r="A66" s="24">
        <v>49</v>
      </c>
      <c r="B66" s="17" t="s">
        <v>109</v>
      </c>
      <c r="C66" s="17" t="s">
        <v>0</v>
      </c>
      <c r="D66" s="24"/>
      <c r="E66" s="17"/>
      <c r="F66" s="24" t="e">
        <f t="shared" si="0"/>
        <v>#DIV/0!</v>
      </c>
      <c r="G66" s="17">
        <f>D66*660</f>
        <v>0</v>
      </c>
    </row>
    <row r="67" spans="1:7" ht="30" x14ac:dyDescent="0.25">
      <c r="A67" s="24">
        <v>50</v>
      </c>
      <c r="B67" s="17" t="s">
        <v>119</v>
      </c>
      <c r="C67" s="17" t="s">
        <v>0</v>
      </c>
      <c r="D67" s="24"/>
      <c r="E67" s="17"/>
      <c r="F67" s="24" t="e">
        <f t="shared" si="0"/>
        <v>#DIV/0!</v>
      </c>
      <c r="G67" s="17">
        <f>D67*440</f>
        <v>0</v>
      </c>
    </row>
    <row r="68" spans="1:7" ht="30" x14ac:dyDescent="0.25">
      <c r="A68" s="24">
        <v>51</v>
      </c>
      <c r="B68" s="17" t="s">
        <v>162</v>
      </c>
      <c r="C68" s="17" t="s">
        <v>0</v>
      </c>
      <c r="D68" s="24"/>
      <c r="E68" s="17"/>
      <c r="F68" s="24" t="e">
        <f t="shared" si="0"/>
        <v>#DIV/0!</v>
      </c>
      <c r="G68" s="17">
        <f>D68*990</f>
        <v>0</v>
      </c>
    </row>
    <row r="69" spans="1:7" ht="60" x14ac:dyDescent="0.25">
      <c r="A69" s="24">
        <v>52</v>
      </c>
      <c r="B69" s="17" t="s">
        <v>163</v>
      </c>
      <c r="C69" s="17" t="s">
        <v>0</v>
      </c>
      <c r="D69" s="24"/>
      <c r="E69" s="17"/>
      <c r="F69" s="24" t="e">
        <f t="shared" si="0"/>
        <v>#DIV/0!</v>
      </c>
      <c r="G69" s="17">
        <f>D69*990</f>
        <v>0</v>
      </c>
    </row>
    <row r="70" spans="1:7" x14ac:dyDescent="0.25">
      <c r="A70" s="24">
        <v>53</v>
      </c>
      <c r="B70" s="17" t="s">
        <v>25</v>
      </c>
      <c r="C70" s="17" t="s">
        <v>0</v>
      </c>
      <c r="D70" s="24"/>
      <c r="E70" s="17"/>
      <c r="F70" s="24" t="e">
        <f t="shared" si="0"/>
        <v>#DIV/0!</v>
      </c>
      <c r="G70" s="17">
        <f>D70*275</f>
        <v>0</v>
      </c>
    </row>
    <row r="71" spans="1:7" ht="30" x14ac:dyDescent="0.25">
      <c r="A71" s="24">
        <v>54</v>
      </c>
      <c r="B71" s="17" t="s">
        <v>26</v>
      </c>
      <c r="C71" s="17" t="s">
        <v>0</v>
      </c>
      <c r="D71" s="24"/>
      <c r="E71" s="17" t="s">
        <v>134</v>
      </c>
      <c r="F71" s="24" t="e">
        <f t="shared" si="0"/>
        <v>#DIV/0!</v>
      </c>
      <c r="G71" s="17">
        <f>D71*550</f>
        <v>0</v>
      </c>
    </row>
    <row r="72" spans="1:7" x14ac:dyDescent="0.25">
      <c r="A72" s="24">
        <v>55</v>
      </c>
      <c r="B72" s="17" t="s">
        <v>70</v>
      </c>
      <c r="C72" s="17" t="s">
        <v>2</v>
      </c>
      <c r="D72" s="24"/>
      <c r="E72" s="17"/>
      <c r="F72" s="24" t="e">
        <f t="shared" si="0"/>
        <v>#DIV/0!</v>
      </c>
      <c r="G72" s="17">
        <f>D72*44</f>
        <v>0</v>
      </c>
    </row>
    <row r="73" spans="1:7" ht="30" x14ac:dyDescent="0.25">
      <c r="A73" s="24">
        <v>56</v>
      </c>
      <c r="B73" s="17" t="s">
        <v>111</v>
      </c>
      <c r="C73" s="17" t="s">
        <v>2</v>
      </c>
      <c r="D73" s="24"/>
      <c r="E73" s="17"/>
      <c r="F73" s="24" t="e">
        <f t="shared" si="0"/>
        <v>#DIV/0!</v>
      </c>
      <c r="G73" s="17">
        <f>D73*88</f>
        <v>0</v>
      </c>
    </row>
    <row r="74" spans="1:7" x14ac:dyDescent="0.25">
      <c r="A74" s="24">
        <v>57</v>
      </c>
      <c r="B74" s="17" t="s">
        <v>110</v>
      </c>
      <c r="C74" s="17" t="s">
        <v>2</v>
      </c>
      <c r="D74" s="24"/>
      <c r="E74" s="17"/>
      <c r="F74" s="24" t="e">
        <f t="shared" si="0"/>
        <v>#DIV/0!</v>
      </c>
      <c r="G74" s="17">
        <f>D74*55</f>
        <v>0</v>
      </c>
    </row>
    <row r="75" spans="1:7" ht="30" x14ac:dyDescent="0.25">
      <c r="A75" s="24">
        <v>58</v>
      </c>
      <c r="B75" s="17" t="s">
        <v>68</v>
      </c>
      <c r="C75" s="17" t="s">
        <v>2</v>
      </c>
      <c r="D75" s="24"/>
      <c r="E75" s="17"/>
      <c r="F75" s="24" t="e">
        <f t="shared" si="0"/>
        <v>#DIV/0!</v>
      </c>
      <c r="G75" s="17">
        <f>(D75/5)*990</f>
        <v>0</v>
      </c>
    </row>
    <row r="76" spans="1:7" ht="30" x14ac:dyDescent="0.25">
      <c r="A76" s="24">
        <v>59</v>
      </c>
      <c r="B76" s="17" t="s">
        <v>69</v>
      </c>
      <c r="C76" s="17" t="s">
        <v>2</v>
      </c>
      <c r="D76" s="24"/>
      <c r="E76" s="17"/>
      <c r="F76" s="24" t="e">
        <f t="shared" si="0"/>
        <v>#DIV/0!</v>
      </c>
      <c r="G76" s="17">
        <f>D76*66</f>
        <v>0</v>
      </c>
    </row>
    <row r="77" spans="1:7" ht="60" x14ac:dyDescent="0.25">
      <c r="A77" s="24">
        <v>60</v>
      </c>
      <c r="B77" s="20" t="s">
        <v>79</v>
      </c>
      <c r="C77" s="20" t="s">
        <v>4</v>
      </c>
      <c r="D77" s="24"/>
      <c r="E77" s="20"/>
      <c r="F77" s="24" t="e">
        <f t="shared" si="0"/>
        <v>#DIV/0!</v>
      </c>
      <c r="G77" s="20">
        <f>D77*(4730+363+660)</f>
        <v>0</v>
      </c>
    </row>
    <row r="78" spans="1:7" ht="45" x14ac:dyDescent="0.25">
      <c r="A78" s="24">
        <v>61</v>
      </c>
      <c r="B78" s="20" t="s">
        <v>27</v>
      </c>
      <c r="C78" s="20" t="s">
        <v>4</v>
      </c>
      <c r="D78" s="24"/>
      <c r="E78" s="20"/>
      <c r="F78" s="24" t="e">
        <f t="shared" si="0"/>
        <v>#DIV/0!</v>
      </c>
      <c r="G78" s="20">
        <f>D78*(1760+242+275)</f>
        <v>0</v>
      </c>
    </row>
    <row r="79" spans="1:7" ht="135" x14ac:dyDescent="0.25">
      <c r="A79" s="24">
        <v>62</v>
      </c>
      <c r="B79" s="20" t="s">
        <v>151</v>
      </c>
      <c r="C79" s="20" t="s">
        <v>4</v>
      </c>
      <c r="D79" s="24"/>
      <c r="E79" s="20"/>
      <c r="F79" s="24" t="e">
        <f t="shared" si="0"/>
        <v>#DIV/0!</v>
      </c>
      <c r="G79" s="20">
        <f>D79*2420</f>
        <v>0</v>
      </c>
    </row>
    <row r="80" spans="1:7" ht="30" x14ac:dyDescent="0.25">
      <c r="A80" s="24">
        <v>63</v>
      </c>
      <c r="B80" s="20" t="s">
        <v>78</v>
      </c>
      <c r="C80" s="20" t="s">
        <v>4</v>
      </c>
      <c r="D80" s="24"/>
      <c r="E80" s="20"/>
      <c r="F80" s="24" t="e">
        <f t="shared" si="0"/>
        <v>#DIV/0!</v>
      </c>
      <c r="G80" s="20">
        <f>D80*363</f>
        <v>0</v>
      </c>
    </row>
    <row r="81" spans="1:7" x14ac:dyDescent="0.25">
      <c r="A81" s="24">
        <v>64</v>
      </c>
      <c r="B81" s="20" t="s">
        <v>6</v>
      </c>
      <c r="C81" s="20" t="s">
        <v>4</v>
      </c>
      <c r="D81" s="24"/>
      <c r="E81" s="20"/>
      <c r="F81" s="24" t="e">
        <f t="shared" si="0"/>
        <v>#DIV/0!</v>
      </c>
      <c r="G81" s="20">
        <f>D81*242</f>
        <v>0</v>
      </c>
    </row>
    <row r="82" spans="1:7" ht="30" x14ac:dyDescent="0.25">
      <c r="A82" s="24">
        <v>65</v>
      </c>
      <c r="B82" s="18" t="s">
        <v>28</v>
      </c>
      <c r="C82" s="18" t="s">
        <v>0</v>
      </c>
      <c r="D82" s="24"/>
      <c r="E82" s="18"/>
      <c r="F82" s="24" t="e">
        <f t="shared" si="0"/>
        <v>#DIV/0!</v>
      </c>
      <c r="G82" s="18">
        <f>D82*220</f>
        <v>0</v>
      </c>
    </row>
    <row r="83" spans="1:7" ht="30" x14ac:dyDescent="0.25">
      <c r="A83" s="24">
        <v>66</v>
      </c>
      <c r="B83" s="18" t="s">
        <v>166</v>
      </c>
      <c r="C83" s="18" t="s">
        <v>7</v>
      </c>
      <c r="D83" s="24"/>
      <c r="E83" s="18"/>
      <c r="F83" s="24" t="e">
        <f t="shared" ref="F83:F146" si="1">G83/D83</f>
        <v>#DIV/0!</v>
      </c>
      <c r="G83" s="18">
        <f>D83*550</f>
        <v>0</v>
      </c>
    </row>
    <row r="84" spans="1:7" x14ac:dyDescent="0.25">
      <c r="A84" s="24">
        <v>67</v>
      </c>
      <c r="B84" s="18" t="s">
        <v>55</v>
      </c>
      <c r="C84" s="18" t="s">
        <v>2</v>
      </c>
      <c r="D84" s="24"/>
      <c r="E84" s="18"/>
      <c r="F84" s="24" t="e">
        <f t="shared" si="1"/>
        <v>#DIV/0!</v>
      </c>
      <c r="G84" s="18">
        <f>D84*110</f>
        <v>0</v>
      </c>
    </row>
    <row r="85" spans="1:7" x14ac:dyDescent="0.25">
      <c r="A85" s="24">
        <v>68</v>
      </c>
      <c r="B85" s="18" t="s">
        <v>12</v>
      </c>
      <c r="C85" s="18" t="s">
        <v>0</v>
      </c>
      <c r="D85" s="24"/>
      <c r="E85" s="18"/>
      <c r="F85" s="24" t="e">
        <f t="shared" si="1"/>
        <v>#DIV/0!</v>
      </c>
      <c r="G85" s="18">
        <f>D85*550</f>
        <v>0</v>
      </c>
    </row>
    <row r="86" spans="1:7" ht="45" x14ac:dyDescent="0.25">
      <c r="A86" s="24">
        <v>69</v>
      </c>
      <c r="B86" s="24" t="s">
        <v>84</v>
      </c>
      <c r="C86" s="24" t="s">
        <v>7</v>
      </c>
      <c r="D86" s="24"/>
      <c r="E86" s="24" t="s">
        <v>112</v>
      </c>
      <c r="F86" s="24" t="e">
        <f t="shared" si="1"/>
        <v>#DIV/0!</v>
      </c>
      <c r="G86" s="24">
        <f>D86*550</f>
        <v>0</v>
      </c>
    </row>
    <row r="87" spans="1:7" ht="30" x14ac:dyDescent="0.25">
      <c r="A87" s="24">
        <v>70</v>
      </c>
      <c r="B87" s="24" t="s">
        <v>95</v>
      </c>
      <c r="C87" s="24" t="s">
        <v>7</v>
      </c>
      <c r="D87" s="24"/>
      <c r="E87" s="24"/>
      <c r="F87" s="24" t="e">
        <f t="shared" si="1"/>
        <v>#DIV/0!</v>
      </c>
      <c r="G87" s="24">
        <f>D87*1650</f>
        <v>0</v>
      </c>
    </row>
    <row r="88" spans="1:7" ht="30" x14ac:dyDescent="0.25">
      <c r="A88" s="24">
        <v>71</v>
      </c>
      <c r="B88" s="24" t="s">
        <v>135</v>
      </c>
      <c r="C88" s="24" t="s">
        <v>7</v>
      </c>
      <c r="D88" s="24"/>
      <c r="E88" s="24"/>
      <c r="F88" s="24" t="e">
        <f t="shared" si="1"/>
        <v>#DIV/0!</v>
      </c>
      <c r="G88" s="24">
        <f>D88*1650</f>
        <v>0</v>
      </c>
    </row>
    <row r="89" spans="1:7" ht="120" x14ac:dyDescent="0.25">
      <c r="A89" s="24">
        <v>72</v>
      </c>
      <c r="B89" s="14" t="s">
        <v>100</v>
      </c>
      <c r="C89" s="14" t="s">
        <v>7</v>
      </c>
      <c r="D89" s="24"/>
      <c r="E89" s="14" t="s">
        <v>157</v>
      </c>
      <c r="F89" s="24" t="e">
        <f t="shared" si="1"/>
        <v>#DIV/0!</v>
      </c>
      <c r="G89" s="14">
        <f>D89*825</f>
        <v>0</v>
      </c>
    </row>
    <row r="90" spans="1:7" ht="60" x14ac:dyDescent="0.25">
      <c r="A90" s="24">
        <v>73</v>
      </c>
      <c r="B90" s="24" t="s">
        <v>97</v>
      </c>
      <c r="C90" s="24" t="s">
        <v>0</v>
      </c>
      <c r="D90" s="24"/>
      <c r="E90" s="24"/>
      <c r="F90" s="24" t="e">
        <f t="shared" si="1"/>
        <v>#DIV/0!</v>
      </c>
      <c r="G90" s="24">
        <f>D90*344.3</f>
        <v>0</v>
      </c>
    </row>
    <row r="91" spans="1:7" x14ac:dyDescent="0.25">
      <c r="A91" s="24">
        <v>74</v>
      </c>
      <c r="B91" s="13" t="s">
        <v>8</v>
      </c>
      <c r="C91" s="13" t="s">
        <v>29</v>
      </c>
      <c r="D91" s="24"/>
      <c r="E91" s="13"/>
      <c r="F91" s="24" t="e">
        <f t="shared" si="1"/>
        <v>#DIV/0!</v>
      </c>
      <c r="G91" s="13">
        <f>D91*19.8</f>
        <v>0</v>
      </c>
    </row>
    <row r="92" spans="1:7" ht="30" x14ac:dyDescent="0.25">
      <c r="A92" s="24">
        <v>75</v>
      </c>
      <c r="B92" s="13" t="s">
        <v>30</v>
      </c>
      <c r="C92" s="13" t="s">
        <v>4</v>
      </c>
      <c r="D92" s="24"/>
      <c r="E92" s="13"/>
      <c r="F92" s="24" t="e">
        <f t="shared" si="1"/>
        <v>#DIV/0!</v>
      </c>
      <c r="G92" s="13">
        <f>D92*1760</f>
        <v>0</v>
      </c>
    </row>
    <row r="93" spans="1:7" ht="30" x14ac:dyDescent="0.25">
      <c r="A93" s="24">
        <v>76</v>
      </c>
      <c r="B93" s="13" t="s">
        <v>80</v>
      </c>
      <c r="C93" s="13" t="s">
        <v>4</v>
      </c>
      <c r="D93" s="24"/>
      <c r="E93" s="13"/>
      <c r="F93" s="24" t="e">
        <f t="shared" si="1"/>
        <v>#DIV/0!</v>
      </c>
      <c r="G93" s="13">
        <f>D93*440</f>
        <v>0</v>
      </c>
    </row>
    <row r="94" spans="1:7" ht="75" x14ac:dyDescent="0.25">
      <c r="A94" s="24">
        <v>77</v>
      </c>
      <c r="B94" s="13" t="s">
        <v>123</v>
      </c>
      <c r="C94" s="13" t="s">
        <v>29</v>
      </c>
      <c r="D94" s="24"/>
      <c r="E94" s="13" t="s">
        <v>136</v>
      </c>
      <c r="F94" s="24" t="e">
        <f t="shared" si="1"/>
        <v>#DIV/0!</v>
      </c>
      <c r="G94" s="13">
        <f>D94*95.7</f>
        <v>0</v>
      </c>
    </row>
    <row r="95" spans="1:7" x14ac:dyDescent="0.25">
      <c r="A95" s="24">
        <v>78</v>
      </c>
      <c r="B95" s="13" t="s">
        <v>99</v>
      </c>
      <c r="C95" s="13" t="s">
        <v>4</v>
      </c>
      <c r="D95" s="24"/>
      <c r="E95" s="13"/>
      <c r="F95" s="24" t="e">
        <f t="shared" si="1"/>
        <v>#DIV/0!</v>
      </c>
      <c r="G95" s="13">
        <f>D95*1430</f>
        <v>0</v>
      </c>
    </row>
    <row r="96" spans="1:7" ht="30" x14ac:dyDescent="0.25">
      <c r="A96" s="24">
        <v>79</v>
      </c>
      <c r="B96" s="24" t="s">
        <v>31</v>
      </c>
      <c r="C96" s="24" t="s">
        <v>0</v>
      </c>
      <c r="D96" s="24"/>
      <c r="E96" s="24"/>
      <c r="F96" s="24" t="e">
        <f t="shared" si="1"/>
        <v>#DIV/0!</v>
      </c>
      <c r="G96" s="24">
        <f>D96*330</f>
        <v>0</v>
      </c>
    </row>
    <row r="97" spans="1:7" ht="60" x14ac:dyDescent="0.25">
      <c r="A97" s="24">
        <v>80</v>
      </c>
      <c r="B97" s="24" t="s">
        <v>32</v>
      </c>
      <c r="C97" s="24" t="s">
        <v>0</v>
      </c>
      <c r="D97" s="24"/>
      <c r="E97" s="24" t="s">
        <v>137</v>
      </c>
      <c r="F97" s="24" t="e">
        <f t="shared" si="1"/>
        <v>#DIV/0!</v>
      </c>
      <c r="G97" s="24">
        <f>D97*990</f>
        <v>0</v>
      </c>
    </row>
    <row r="98" spans="1:7" ht="60" x14ac:dyDescent="0.25">
      <c r="A98" s="24">
        <v>81</v>
      </c>
      <c r="B98" s="24" t="s">
        <v>81</v>
      </c>
      <c r="C98" s="24" t="s">
        <v>0</v>
      </c>
      <c r="D98" s="24"/>
      <c r="E98" s="24" t="s">
        <v>137</v>
      </c>
      <c r="F98" s="24" t="e">
        <f t="shared" si="1"/>
        <v>#DIV/0!</v>
      </c>
      <c r="G98" s="24">
        <f>D98*990</f>
        <v>0</v>
      </c>
    </row>
    <row r="99" spans="1:7" x14ac:dyDescent="0.25">
      <c r="A99" s="24">
        <v>82</v>
      </c>
      <c r="B99" s="15" t="s">
        <v>33</v>
      </c>
      <c r="C99" s="15" t="s">
        <v>0</v>
      </c>
      <c r="D99" s="24"/>
      <c r="E99" s="15"/>
      <c r="F99" s="24" t="e">
        <f t="shared" si="1"/>
        <v>#DIV/0!</v>
      </c>
      <c r="G99" s="15">
        <f>D99*660</f>
        <v>0</v>
      </c>
    </row>
    <row r="100" spans="1:7" ht="60" x14ac:dyDescent="0.25">
      <c r="A100" s="24">
        <v>83</v>
      </c>
      <c r="B100" s="15" t="s">
        <v>94</v>
      </c>
      <c r="C100" s="15" t="s">
        <v>0</v>
      </c>
      <c r="D100" s="24"/>
      <c r="E100" s="15"/>
      <c r="F100" s="24" t="e">
        <f t="shared" si="1"/>
        <v>#DIV/0!</v>
      </c>
      <c r="G100" s="15">
        <f>D100*1375</f>
        <v>0</v>
      </c>
    </row>
    <row r="101" spans="1:7" ht="180" x14ac:dyDescent="0.25">
      <c r="A101" s="24">
        <v>84</v>
      </c>
      <c r="B101" s="15" t="s">
        <v>96</v>
      </c>
      <c r="C101" s="15" t="s">
        <v>7</v>
      </c>
      <c r="D101" s="24"/>
      <c r="E101" s="15"/>
      <c r="F101" s="24" t="e">
        <f t="shared" si="1"/>
        <v>#DIV/0!</v>
      </c>
      <c r="G101" s="15">
        <f>14667.4*D101</f>
        <v>0</v>
      </c>
    </row>
    <row r="102" spans="1:7" ht="30" x14ac:dyDescent="0.25">
      <c r="A102" s="24">
        <v>85</v>
      </c>
      <c r="B102" s="15" t="s">
        <v>9</v>
      </c>
      <c r="C102" s="15" t="s">
        <v>4</v>
      </c>
      <c r="D102" s="24"/>
      <c r="E102" s="15"/>
      <c r="F102" s="24" t="e">
        <f t="shared" si="1"/>
        <v>#DIV/0!</v>
      </c>
      <c r="G102" s="15">
        <f>D102*5500</f>
        <v>0</v>
      </c>
    </row>
    <row r="103" spans="1:7" ht="30" x14ac:dyDescent="0.25">
      <c r="A103" s="24">
        <v>86</v>
      </c>
      <c r="B103" s="15" t="s">
        <v>91</v>
      </c>
      <c r="C103" s="15" t="s">
        <v>4</v>
      </c>
      <c r="D103" s="24"/>
      <c r="E103" s="15"/>
      <c r="F103" s="24" t="e">
        <f t="shared" si="1"/>
        <v>#DIV/0!</v>
      </c>
      <c r="G103" s="15">
        <f>D103*550</f>
        <v>0</v>
      </c>
    </row>
    <row r="104" spans="1:7" ht="30" x14ac:dyDescent="0.25">
      <c r="A104" s="24">
        <v>87</v>
      </c>
      <c r="B104" s="15" t="s">
        <v>90</v>
      </c>
      <c r="C104" s="15" t="s">
        <v>4</v>
      </c>
      <c r="D104" s="24"/>
      <c r="E104" s="15"/>
      <c r="F104" s="24" t="e">
        <f t="shared" si="1"/>
        <v>#DIV/0!</v>
      </c>
      <c r="G104" s="15">
        <f>D104*990</f>
        <v>0</v>
      </c>
    </row>
    <row r="105" spans="1:7" ht="30" x14ac:dyDescent="0.25">
      <c r="A105" s="24">
        <v>88</v>
      </c>
      <c r="B105" s="15" t="s">
        <v>89</v>
      </c>
      <c r="C105" s="15" t="s">
        <v>4</v>
      </c>
      <c r="D105" s="24"/>
      <c r="E105" s="15"/>
      <c r="F105" s="24" t="e">
        <f t="shared" si="1"/>
        <v>#DIV/0!</v>
      </c>
      <c r="G105" s="15">
        <f>D105*440</f>
        <v>0</v>
      </c>
    </row>
    <row r="106" spans="1:7" ht="30" x14ac:dyDescent="0.25">
      <c r="A106" s="24">
        <v>89</v>
      </c>
      <c r="B106" s="15" t="s">
        <v>10</v>
      </c>
      <c r="C106" s="15" t="s">
        <v>7</v>
      </c>
      <c r="D106" s="24"/>
      <c r="E106" s="15"/>
      <c r="F106" s="24" t="e">
        <f t="shared" si="1"/>
        <v>#DIV/0!</v>
      </c>
      <c r="G106" s="15">
        <f>D106*9350</f>
        <v>0</v>
      </c>
    </row>
    <row r="107" spans="1:7" ht="45" x14ac:dyDescent="0.25">
      <c r="A107" s="24">
        <v>90</v>
      </c>
      <c r="B107" s="15" t="s">
        <v>88</v>
      </c>
      <c r="C107" s="15" t="s">
        <v>4</v>
      </c>
      <c r="D107" s="24"/>
      <c r="E107" s="15"/>
      <c r="F107" s="24" t="e">
        <f t="shared" si="1"/>
        <v>#DIV/0!</v>
      </c>
      <c r="G107" s="15">
        <f>D107*9680</f>
        <v>0</v>
      </c>
    </row>
    <row r="108" spans="1:7" ht="30" x14ac:dyDescent="0.25">
      <c r="A108" s="24">
        <v>91</v>
      </c>
      <c r="B108" s="15" t="s">
        <v>138</v>
      </c>
      <c r="C108" s="15" t="s">
        <v>4</v>
      </c>
      <c r="D108" s="24"/>
      <c r="E108" s="15" t="s">
        <v>115</v>
      </c>
      <c r="F108" s="24" t="e">
        <f t="shared" si="1"/>
        <v>#DIV/0!</v>
      </c>
      <c r="G108" s="15">
        <f>D108*1430</f>
        <v>0</v>
      </c>
    </row>
    <row r="109" spans="1:7" ht="45" x14ac:dyDescent="0.25">
      <c r="A109" s="24">
        <v>92</v>
      </c>
      <c r="B109" s="15" t="s">
        <v>87</v>
      </c>
      <c r="C109" s="15" t="s">
        <v>4</v>
      </c>
      <c r="D109" s="24"/>
      <c r="E109" s="15"/>
      <c r="F109" s="24" t="e">
        <f t="shared" si="1"/>
        <v>#DIV/0!</v>
      </c>
      <c r="G109" s="15">
        <f>D109*550</f>
        <v>0</v>
      </c>
    </row>
    <row r="110" spans="1:7" x14ac:dyDescent="0.25">
      <c r="A110" s="24">
        <v>93</v>
      </c>
      <c r="B110" s="15" t="s">
        <v>113</v>
      </c>
      <c r="C110" s="15" t="s">
        <v>4</v>
      </c>
      <c r="D110" s="24"/>
      <c r="E110" s="15" t="s">
        <v>115</v>
      </c>
      <c r="F110" s="24" t="e">
        <f t="shared" si="1"/>
        <v>#DIV/0!</v>
      </c>
      <c r="G110" s="15">
        <f>D110*1430</f>
        <v>0</v>
      </c>
    </row>
    <row r="111" spans="1:7" ht="30" x14ac:dyDescent="0.25">
      <c r="A111" s="24">
        <v>94</v>
      </c>
      <c r="B111" s="15" t="s">
        <v>114</v>
      </c>
      <c r="C111" s="15" t="s">
        <v>4</v>
      </c>
      <c r="D111" s="24"/>
      <c r="E111" s="15" t="s">
        <v>115</v>
      </c>
      <c r="F111" s="24" t="e">
        <f t="shared" si="1"/>
        <v>#DIV/0!</v>
      </c>
      <c r="G111" s="15">
        <f>D111*1760</f>
        <v>0</v>
      </c>
    </row>
    <row r="112" spans="1:7" ht="75" x14ac:dyDescent="0.25">
      <c r="A112" s="24">
        <v>95</v>
      </c>
      <c r="B112" s="15" t="s">
        <v>86</v>
      </c>
      <c r="C112" s="15" t="s">
        <v>4</v>
      </c>
      <c r="D112" s="24"/>
      <c r="E112" s="15"/>
      <c r="F112" s="24" t="e">
        <f t="shared" si="1"/>
        <v>#DIV/0!</v>
      </c>
      <c r="G112" s="15">
        <f>D112*4730</f>
        <v>0</v>
      </c>
    </row>
    <row r="113" spans="1:7" ht="45" x14ac:dyDescent="0.25">
      <c r="A113" s="24">
        <v>96</v>
      </c>
      <c r="B113" s="15" t="s">
        <v>85</v>
      </c>
      <c r="C113" s="15" t="s">
        <v>4</v>
      </c>
      <c r="D113" s="24"/>
      <c r="E113" s="15"/>
      <c r="F113" s="24" t="e">
        <f t="shared" si="1"/>
        <v>#DIV/0!</v>
      </c>
      <c r="G113" s="15">
        <f>D113*2750</f>
        <v>0</v>
      </c>
    </row>
    <row r="114" spans="1:7" ht="60" x14ac:dyDescent="0.25">
      <c r="A114" s="24">
        <v>97</v>
      </c>
      <c r="B114" s="15" t="s">
        <v>139</v>
      </c>
      <c r="C114" s="15" t="s">
        <v>7</v>
      </c>
      <c r="D114" s="24"/>
      <c r="E114" s="15"/>
      <c r="F114" s="24" t="e">
        <f t="shared" si="1"/>
        <v>#DIV/0!</v>
      </c>
      <c r="G114" s="15">
        <f>D114*1210</f>
        <v>0</v>
      </c>
    </row>
    <row r="115" spans="1:7" ht="45" x14ac:dyDescent="0.25">
      <c r="A115" s="24">
        <v>98</v>
      </c>
      <c r="B115" s="15" t="s">
        <v>140</v>
      </c>
      <c r="C115" s="15" t="s">
        <v>7</v>
      </c>
      <c r="D115" s="24"/>
      <c r="E115" s="15"/>
      <c r="F115" s="24" t="e">
        <f t="shared" si="1"/>
        <v>#DIV/0!</v>
      </c>
      <c r="G115" s="15">
        <f>D115*275</f>
        <v>0</v>
      </c>
    </row>
    <row r="116" spans="1:7" ht="45" x14ac:dyDescent="0.25">
      <c r="A116" s="24">
        <v>99</v>
      </c>
      <c r="B116" s="15" t="s">
        <v>50</v>
      </c>
      <c r="C116" s="15" t="s">
        <v>7</v>
      </c>
      <c r="D116" s="24"/>
      <c r="E116" s="15"/>
      <c r="F116" s="24" t="e">
        <f t="shared" si="1"/>
        <v>#DIV/0!</v>
      </c>
      <c r="G116" s="15">
        <f>D116*550</f>
        <v>0</v>
      </c>
    </row>
    <row r="117" spans="1:7" ht="165" x14ac:dyDescent="0.25">
      <c r="A117" s="24">
        <v>100</v>
      </c>
      <c r="B117" s="15" t="s">
        <v>92</v>
      </c>
      <c r="C117" s="15" t="s">
        <v>7</v>
      </c>
      <c r="D117" s="24"/>
      <c r="E117" s="15"/>
      <c r="F117" s="24" t="e">
        <f t="shared" si="1"/>
        <v>#DIV/0!</v>
      </c>
      <c r="G117" s="15">
        <f>D117*4400</f>
        <v>0</v>
      </c>
    </row>
    <row r="118" spans="1:7" ht="30" x14ac:dyDescent="0.25">
      <c r="A118" s="24">
        <v>101</v>
      </c>
      <c r="B118" s="16" t="s">
        <v>77</v>
      </c>
      <c r="C118" s="16" t="s">
        <v>4</v>
      </c>
      <c r="D118" s="24"/>
      <c r="E118" s="16"/>
      <c r="F118" s="24" t="e">
        <f t="shared" si="1"/>
        <v>#DIV/0!</v>
      </c>
      <c r="G118" s="16">
        <f>D118*550</f>
        <v>0</v>
      </c>
    </row>
    <row r="119" spans="1:7" ht="30" x14ac:dyDescent="0.25">
      <c r="A119" s="24">
        <v>102</v>
      </c>
      <c r="B119" s="24" t="s">
        <v>61</v>
      </c>
      <c r="C119" s="24" t="s">
        <v>4</v>
      </c>
      <c r="D119" s="24"/>
      <c r="E119" s="24"/>
      <c r="F119" s="24" t="e">
        <f t="shared" si="1"/>
        <v>#DIV/0!</v>
      </c>
      <c r="G119" s="24">
        <f>D119*220</f>
        <v>0</v>
      </c>
    </row>
    <row r="120" spans="1:7" ht="45" x14ac:dyDescent="0.25">
      <c r="A120" s="24">
        <v>103</v>
      </c>
      <c r="B120" s="24" t="s">
        <v>62</v>
      </c>
      <c r="C120" s="24" t="s">
        <v>4</v>
      </c>
      <c r="D120" s="24"/>
      <c r="E120" s="24"/>
      <c r="F120" s="24" t="e">
        <f t="shared" si="1"/>
        <v>#DIV/0!</v>
      </c>
      <c r="G120" s="24">
        <f>D120*330</f>
        <v>0</v>
      </c>
    </row>
    <row r="121" spans="1:7" ht="30" x14ac:dyDescent="0.25">
      <c r="A121" s="24">
        <v>104</v>
      </c>
      <c r="B121" s="24" t="s">
        <v>63</v>
      </c>
      <c r="C121" s="24" t="s">
        <v>4</v>
      </c>
      <c r="D121" s="24"/>
      <c r="E121" s="24"/>
      <c r="F121" s="24" t="e">
        <f t="shared" si="1"/>
        <v>#DIV/0!</v>
      </c>
      <c r="G121" s="24">
        <f>D121*550</f>
        <v>0</v>
      </c>
    </row>
    <row r="122" spans="1:7" ht="30" x14ac:dyDescent="0.25">
      <c r="A122" s="24">
        <v>105</v>
      </c>
      <c r="B122" s="24" t="s">
        <v>64</v>
      </c>
      <c r="C122" s="24" t="s">
        <v>4</v>
      </c>
      <c r="D122" s="24"/>
      <c r="E122" s="24"/>
      <c r="F122" s="24" t="e">
        <f t="shared" si="1"/>
        <v>#DIV/0!</v>
      </c>
      <c r="G122" s="24">
        <f>D122*220</f>
        <v>0</v>
      </c>
    </row>
    <row r="123" spans="1:7" ht="30" x14ac:dyDescent="0.25">
      <c r="A123" s="24">
        <v>106</v>
      </c>
      <c r="B123" s="24" t="s">
        <v>51</v>
      </c>
      <c r="C123" s="24" t="s">
        <v>4</v>
      </c>
      <c r="D123" s="24"/>
      <c r="E123" s="24"/>
      <c r="F123" s="24" t="e">
        <f t="shared" si="1"/>
        <v>#DIV/0!</v>
      </c>
      <c r="G123" s="24">
        <f>D123*660</f>
        <v>0</v>
      </c>
    </row>
    <row r="124" spans="1:7" x14ac:dyDescent="0.25">
      <c r="A124" s="24">
        <v>107</v>
      </c>
      <c r="B124" s="24" t="s">
        <v>52</v>
      </c>
      <c r="C124" s="24" t="s">
        <v>7</v>
      </c>
      <c r="D124" s="24"/>
      <c r="E124" s="24"/>
      <c r="F124" s="24" t="e">
        <f t="shared" si="1"/>
        <v>#DIV/0!</v>
      </c>
      <c r="G124" s="24">
        <f>D124*550</f>
        <v>0</v>
      </c>
    </row>
    <row r="125" spans="1:7" x14ac:dyDescent="0.25">
      <c r="A125" s="24">
        <v>108</v>
      </c>
      <c r="B125" s="24" t="s">
        <v>13</v>
      </c>
      <c r="C125" s="24" t="s">
        <v>4</v>
      </c>
      <c r="D125" s="24"/>
      <c r="E125" s="24"/>
      <c r="F125" s="24" t="e">
        <f t="shared" si="1"/>
        <v>#DIV/0!</v>
      </c>
      <c r="G125" s="24"/>
    </row>
    <row r="126" spans="1:7" x14ac:dyDescent="0.25">
      <c r="A126" s="24">
        <v>109</v>
      </c>
      <c r="B126" s="24" t="s">
        <v>48</v>
      </c>
      <c r="C126" s="24" t="s">
        <v>4</v>
      </c>
      <c r="D126" s="24"/>
      <c r="E126" s="24"/>
      <c r="F126" s="24" t="e">
        <f t="shared" si="1"/>
        <v>#DIV/0!</v>
      </c>
      <c r="G126" s="24"/>
    </row>
    <row r="127" spans="1:7" x14ac:dyDescent="0.25">
      <c r="A127" s="24">
        <v>110</v>
      </c>
      <c r="B127" s="24" t="s">
        <v>14</v>
      </c>
      <c r="C127" s="24" t="s">
        <v>4</v>
      </c>
      <c r="D127" s="24"/>
      <c r="E127" s="24"/>
      <c r="F127" s="24" t="e">
        <f t="shared" si="1"/>
        <v>#DIV/0!</v>
      </c>
      <c r="G127" s="24"/>
    </row>
    <row r="128" spans="1:7" ht="21" customHeight="1" x14ac:dyDescent="0.25">
      <c r="A128" s="24">
        <v>111</v>
      </c>
      <c r="B128" s="24" t="s">
        <v>58</v>
      </c>
      <c r="C128" s="24" t="s">
        <v>4</v>
      </c>
      <c r="D128" s="24"/>
      <c r="E128" s="24"/>
      <c r="F128" s="24" t="e">
        <f t="shared" si="1"/>
        <v>#DIV/0!</v>
      </c>
      <c r="G128" s="24">
        <f>D128*7700</f>
        <v>0</v>
      </c>
    </row>
    <row r="129" spans="1:7" x14ac:dyDescent="0.25">
      <c r="A129" s="24">
        <v>112</v>
      </c>
      <c r="B129" s="24" t="s">
        <v>17</v>
      </c>
      <c r="C129" s="24" t="s">
        <v>0</v>
      </c>
      <c r="D129" s="24"/>
      <c r="E129" s="24"/>
      <c r="F129" s="24" t="e">
        <f t="shared" si="1"/>
        <v>#DIV/0!</v>
      </c>
      <c r="G129" s="24">
        <f>D129*473</f>
        <v>0</v>
      </c>
    </row>
    <row r="130" spans="1:7" x14ac:dyDescent="0.25">
      <c r="A130" s="24">
        <v>113</v>
      </c>
      <c r="B130" s="24" t="s">
        <v>18</v>
      </c>
      <c r="C130" s="24" t="s">
        <v>0</v>
      </c>
      <c r="D130" s="24"/>
      <c r="E130" s="24"/>
      <c r="F130" s="24" t="e">
        <f t="shared" si="1"/>
        <v>#DIV/0!</v>
      </c>
      <c r="G130" s="24">
        <f>D130*616</f>
        <v>0</v>
      </c>
    </row>
    <row r="131" spans="1:7" ht="120" x14ac:dyDescent="0.25">
      <c r="A131" s="24">
        <v>114</v>
      </c>
      <c r="B131" s="24" t="s">
        <v>141</v>
      </c>
      <c r="C131" s="24" t="s">
        <v>41</v>
      </c>
      <c r="D131" s="24"/>
      <c r="E131" s="24" t="s">
        <v>120</v>
      </c>
      <c r="F131" s="24" t="e">
        <f t="shared" si="1"/>
        <v>#DIV/0!</v>
      </c>
      <c r="G131" s="24">
        <f>D131*1210</f>
        <v>0</v>
      </c>
    </row>
    <row r="132" spans="1:7" ht="120" x14ac:dyDescent="0.25">
      <c r="A132" s="24">
        <v>115</v>
      </c>
      <c r="B132" s="24" t="s">
        <v>141</v>
      </c>
      <c r="C132" s="24" t="s">
        <v>42</v>
      </c>
      <c r="D132" s="24"/>
      <c r="E132" s="24" t="s">
        <v>120</v>
      </c>
      <c r="F132" s="24" t="e">
        <f t="shared" si="1"/>
        <v>#DIV/0!</v>
      </c>
      <c r="G132" s="24">
        <f>D132*1210</f>
        <v>0</v>
      </c>
    </row>
    <row r="133" spans="1:7" ht="120" x14ac:dyDescent="0.25">
      <c r="A133" s="24">
        <v>116</v>
      </c>
      <c r="B133" s="24" t="s">
        <v>141</v>
      </c>
      <c r="C133" s="24" t="s">
        <v>43</v>
      </c>
      <c r="D133" s="24"/>
      <c r="E133" s="24" t="s">
        <v>120</v>
      </c>
      <c r="F133" s="24" t="e">
        <f t="shared" si="1"/>
        <v>#DIV/0!</v>
      </c>
      <c r="G133" s="24">
        <f>D133*2420</f>
        <v>0</v>
      </c>
    </row>
    <row r="134" spans="1:7" ht="120" x14ac:dyDescent="0.25">
      <c r="A134" s="24">
        <v>117</v>
      </c>
      <c r="B134" s="24" t="s">
        <v>141</v>
      </c>
      <c r="C134" s="24" t="s">
        <v>44</v>
      </c>
      <c r="D134" s="24"/>
      <c r="E134" s="24" t="s">
        <v>120</v>
      </c>
      <c r="F134" s="24" t="e">
        <f t="shared" si="1"/>
        <v>#DIV/0!</v>
      </c>
      <c r="G134" s="24">
        <f>D134*3630</f>
        <v>0</v>
      </c>
    </row>
    <row r="135" spans="1:7" ht="120" x14ac:dyDescent="0.25">
      <c r="A135" s="24">
        <v>118</v>
      </c>
      <c r="B135" s="24" t="s">
        <v>141</v>
      </c>
      <c r="C135" s="24" t="s">
        <v>45</v>
      </c>
      <c r="D135" s="24"/>
      <c r="E135" s="24" t="s">
        <v>120</v>
      </c>
      <c r="F135" s="24" t="e">
        <f t="shared" si="1"/>
        <v>#DIV/0!</v>
      </c>
      <c r="G135" s="24">
        <f>D135*3630</f>
        <v>0</v>
      </c>
    </row>
    <row r="136" spans="1:7" ht="120" x14ac:dyDescent="0.25">
      <c r="A136" s="24">
        <v>119</v>
      </c>
      <c r="B136" s="24" t="s">
        <v>141</v>
      </c>
      <c r="C136" s="24" t="s">
        <v>46</v>
      </c>
      <c r="D136" s="24"/>
      <c r="E136" s="24" t="s">
        <v>120</v>
      </c>
      <c r="F136" s="24" t="e">
        <f t="shared" si="1"/>
        <v>#DIV/0!</v>
      </c>
      <c r="G136" s="24">
        <f>D136*4070</f>
        <v>0</v>
      </c>
    </row>
    <row r="137" spans="1:7" ht="45" x14ac:dyDescent="0.25">
      <c r="A137" s="24">
        <v>120</v>
      </c>
      <c r="B137" s="24" t="s">
        <v>49</v>
      </c>
      <c r="C137" s="24" t="s">
        <v>7</v>
      </c>
      <c r="D137" s="24"/>
      <c r="E137" s="24"/>
      <c r="F137" s="24" t="e">
        <f t="shared" si="1"/>
        <v>#DIV/0!</v>
      </c>
      <c r="G137" s="24">
        <f>D137*550</f>
        <v>0</v>
      </c>
    </row>
    <row r="138" spans="1:7" ht="114.75" customHeight="1" x14ac:dyDescent="0.25">
      <c r="A138" s="21">
        <v>121</v>
      </c>
      <c r="B138" s="21" t="s">
        <v>121</v>
      </c>
      <c r="C138" s="21" t="s">
        <v>7</v>
      </c>
      <c r="D138" s="24"/>
      <c r="E138" s="21"/>
      <c r="F138" s="24" t="e">
        <f t="shared" si="1"/>
        <v>#DIV/0!</v>
      </c>
      <c r="G138" s="21">
        <f>D138*2750</f>
        <v>0</v>
      </c>
    </row>
    <row r="139" spans="1:7" ht="30" x14ac:dyDescent="0.25">
      <c r="A139" s="24">
        <v>122</v>
      </c>
      <c r="B139" s="24" t="s">
        <v>101</v>
      </c>
      <c r="C139" s="24" t="s">
        <v>7</v>
      </c>
      <c r="D139" s="24"/>
      <c r="E139" s="24" t="s">
        <v>115</v>
      </c>
      <c r="F139" s="24" t="e">
        <f t="shared" si="1"/>
        <v>#DIV/0!</v>
      </c>
      <c r="G139" s="24">
        <f>D139*330</f>
        <v>0</v>
      </c>
    </row>
    <row r="140" spans="1:7" ht="45" x14ac:dyDescent="0.25">
      <c r="A140" s="24">
        <v>123</v>
      </c>
      <c r="B140" s="24" t="s">
        <v>158</v>
      </c>
      <c r="C140" s="24" t="s">
        <v>7</v>
      </c>
      <c r="D140" s="24"/>
      <c r="E140" s="24" t="s">
        <v>167</v>
      </c>
      <c r="F140" s="24" t="e">
        <f t="shared" si="1"/>
        <v>#DIV/0!</v>
      </c>
      <c r="G140" s="24">
        <f>D140*275</f>
        <v>0</v>
      </c>
    </row>
    <row r="141" spans="1:7" ht="30" x14ac:dyDescent="0.25">
      <c r="A141" s="24">
        <v>124</v>
      </c>
      <c r="B141" s="24" t="s">
        <v>47</v>
      </c>
      <c r="C141" s="24" t="s">
        <v>4</v>
      </c>
      <c r="D141" s="24"/>
      <c r="E141" s="24" t="s">
        <v>148</v>
      </c>
      <c r="F141" s="24" t="e">
        <f t="shared" si="1"/>
        <v>#DIV/0!</v>
      </c>
      <c r="G141" s="24">
        <f>D141*275</f>
        <v>0</v>
      </c>
    </row>
    <row r="142" spans="1:7" ht="30" x14ac:dyDescent="0.25">
      <c r="A142" s="24">
        <v>125</v>
      </c>
      <c r="B142" s="24" t="s">
        <v>47</v>
      </c>
      <c r="C142" s="24" t="s">
        <v>4</v>
      </c>
      <c r="D142" s="24"/>
      <c r="E142" s="24" t="s">
        <v>142</v>
      </c>
      <c r="F142" s="24" t="e">
        <f t="shared" si="1"/>
        <v>#DIV/0!</v>
      </c>
      <c r="G142" s="24">
        <f>D142*110</f>
        <v>0</v>
      </c>
    </row>
    <row r="143" spans="1:7" ht="45" x14ac:dyDescent="0.25">
      <c r="A143" s="24">
        <v>126</v>
      </c>
      <c r="B143" s="24" t="s">
        <v>47</v>
      </c>
      <c r="C143" s="24" t="s">
        <v>7</v>
      </c>
      <c r="D143" s="24"/>
      <c r="E143" s="24" t="s">
        <v>145</v>
      </c>
      <c r="F143" s="24" t="e">
        <f t="shared" si="1"/>
        <v>#DIV/0!</v>
      </c>
      <c r="G143" s="24">
        <f>D143*220</f>
        <v>0</v>
      </c>
    </row>
    <row r="144" spans="1:7" ht="120" x14ac:dyDescent="0.25">
      <c r="A144" s="24">
        <v>127</v>
      </c>
      <c r="B144" s="24" t="s">
        <v>47</v>
      </c>
      <c r="C144" s="24" t="s">
        <v>7</v>
      </c>
      <c r="D144" s="24"/>
      <c r="E144" s="24" t="s">
        <v>116</v>
      </c>
      <c r="F144" s="24" t="e">
        <f t="shared" si="1"/>
        <v>#DIV/0!</v>
      </c>
      <c r="G144" s="24">
        <f>D144*990</f>
        <v>0</v>
      </c>
    </row>
    <row r="145" spans="1:7" ht="150" x14ac:dyDescent="0.25">
      <c r="A145" s="24">
        <v>128</v>
      </c>
      <c r="B145" s="24" t="s">
        <v>47</v>
      </c>
      <c r="C145" s="24" t="s">
        <v>7</v>
      </c>
      <c r="D145" s="24"/>
      <c r="E145" s="24" t="s">
        <v>143</v>
      </c>
      <c r="F145" s="24" t="e">
        <f t="shared" si="1"/>
        <v>#DIV/0!</v>
      </c>
      <c r="G145" s="24">
        <f>D145*550</f>
        <v>0</v>
      </c>
    </row>
    <row r="146" spans="1:7" ht="60" x14ac:dyDescent="0.25">
      <c r="A146" s="24">
        <v>129</v>
      </c>
      <c r="B146" s="24" t="s">
        <v>47</v>
      </c>
      <c r="C146" s="24" t="s">
        <v>0</v>
      </c>
      <c r="D146" s="24"/>
      <c r="E146" s="24" t="s">
        <v>117</v>
      </c>
      <c r="F146" s="24" t="e">
        <f t="shared" si="1"/>
        <v>#DIV/0!</v>
      </c>
      <c r="G146" s="24">
        <f>D146*495</f>
        <v>0</v>
      </c>
    </row>
    <row r="147" spans="1:7" ht="45" x14ac:dyDescent="0.25">
      <c r="A147" s="24">
        <v>130</v>
      </c>
      <c r="B147" s="24" t="s">
        <v>144</v>
      </c>
      <c r="C147" s="24" t="s">
        <v>7</v>
      </c>
      <c r="D147" s="24"/>
      <c r="E147" s="24"/>
      <c r="F147" s="24" t="e">
        <f t="shared" ref="F147:F156" si="2">G147/D147</f>
        <v>#DIV/0!</v>
      </c>
      <c r="G147" s="24">
        <f>D147*880</f>
        <v>0</v>
      </c>
    </row>
    <row r="148" spans="1:7" ht="30" x14ac:dyDescent="0.25">
      <c r="A148" s="24">
        <v>131</v>
      </c>
      <c r="B148" s="24" t="s">
        <v>47</v>
      </c>
      <c r="C148" s="24" t="s">
        <v>4</v>
      </c>
      <c r="D148" s="24"/>
      <c r="E148" s="24" t="s">
        <v>149</v>
      </c>
      <c r="F148" s="24" t="e">
        <f t="shared" si="2"/>
        <v>#DIV/0!</v>
      </c>
      <c r="G148" s="24">
        <f>D148*220</f>
        <v>0</v>
      </c>
    </row>
    <row r="149" spans="1:7" x14ac:dyDescent="0.25">
      <c r="A149" s="24">
        <v>132</v>
      </c>
      <c r="B149" s="24" t="s">
        <v>47</v>
      </c>
      <c r="C149" s="24" t="s">
        <v>7</v>
      </c>
      <c r="D149" s="24"/>
      <c r="E149" s="24"/>
      <c r="F149" s="24" t="e">
        <f t="shared" si="2"/>
        <v>#DIV/0!</v>
      </c>
      <c r="G149" s="24"/>
    </row>
    <row r="150" spans="1:7" x14ac:dyDescent="0.25">
      <c r="A150" s="24">
        <v>133</v>
      </c>
      <c r="B150" s="24" t="s">
        <v>47</v>
      </c>
      <c r="C150" s="24" t="s">
        <v>7</v>
      </c>
      <c r="D150" s="24"/>
      <c r="E150" s="24"/>
      <c r="F150" s="24" t="e">
        <f t="shared" si="2"/>
        <v>#DIV/0!</v>
      </c>
      <c r="G150" s="24"/>
    </row>
    <row r="151" spans="1:7" x14ac:dyDescent="0.25">
      <c r="A151" s="24">
        <v>134</v>
      </c>
      <c r="B151" s="24" t="s">
        <v>47</v>
      </c>
      <c r="C151" s="24" t="s">
        <v>7</v>
      </c>
      <c r="D151" s="24"/>
      <c r="E151" s="24"/>
      <c r="F151" s="24" t="e">
        <f t="shared" si="2"/>
        <v>#DIV/0!</v>
      </c>
      <c r="G151" s="24"/>
    </row>
    <row r="152" spans="1:7" x14ac:dyDescent="0.25">
      <c r="A152" s="24">
        <v>135</v>
      </c>
      <c r="B152" s="24" t="s">
        <v>47</v>
      </c>
      <c r="C152" s="24" t="s">
        <v>7</v>
      </c>
      <c r="D152" s="24"/>
      <c r="E152" s="24"/>
      <c r="F152" s="24" t="e">
        <f t="shared" si="2"/>
        <v>#DIV/0!</v>
      </c>
      <c r="G152" s="24"/>
    </row>
    <row r="153" spans="1:7" x14ac:dyDescent="0.25">
      <c r="A153" s="24">
        <v>136</v>
      </c>
      <c r="B153" s="24" t="s">
        <v>47</v>
      </c>
      <c r="C153" s="24" t="s">
        <v>0</v>
      </c>
      <c r="D153" s="24"/>
      <c r="E153" s="24"/>
      <c r="F153" s="24" t="e">
        <f t="shared" si="2"/>
        <v>#DIV/0!</v>
      </c>
      <c r="G153" s="24"/>
    </row>
    <row r="154" spans="1:7" x14ac:dyDescent="0.25">
      <c r="A154" s="24">
        <v>137</v>
      </c>
      <c r="B154" s="24" t="s">
        <v>47</v>
      </c>
      <c r="C154" s="24" t="s">
        <v>7</v>
      </c>
      <c r="D154" s="24"/>
      <c r="E154" s="24"/>
      <c r="F154" s="24" t="e">
        <f t="shared" si="2"/>
        <v>#DIV/0!</v>
      </c>
      <c r="G154" s="24"/>
    </row>
    <row r="155" spans="1:7" x14ac:dyDescent="0.25">
      <c r="A155" s="24">
        <v>138</v>
      </c>
      <c r="B155" s="24" t="s">
        <v>47</v>
      </c>
      <c r="C155" s="24" t="s">
        <v>7</v>
      </c>
      <c r="D155" s="24"/>
      <c r="E155" s="24"/>
      <c r="F155" s="24" t="e">
        <f t="shared" si="2"/>
        <v>#DIV/0!</v>
      </c>
      <c r="G155" s="24"/>
    </row>
    <row r="156" spans="1:7" x14ac:dyDescent="0.25">
      <c r="A156" s="24">
        <v>139</v>
      </c>
      <c r="B156" s="24" t="s">
        <v>47</v>
      </c>
      <c r="C156" s="24" t="s">
        <v>4</v>
      </c>
      <c r="D156" s="24"/>
      <c r="E156" s="24"/>
      <c r="F156" s="24" t="e">
        <f t="shared" si="2"/>
        <v>#DIV/0!</v>
      </c>
      <c r="G156" s="24"/>
    </row>
    <row r="157" spans="1:7" ht="18" customHeight="1" thickBot="1" x14ac:dyDescent="0.3">
      <c r="A157" s="6"/>
    </row>
    <row r="158" spans="1:7" ht="15.75" thickBot="1" x14ac:dyDescent="0.3">
      <c r="B158" s="5" t="s">
        <v>34</v>
      </c>
      <c r="G158" s="5">
        <f>SUM(G18:G157)</f>
        <v>0</v>
      </c>
    </row>
    <row r="159" spans="1:7" ht="20.25" customHeight="1" x14ac:dyDescent="0.25"/>
  </sheetData>
  <mergeCells count="8">
    <mergeCell ref="D14:E14"/>
    <mergeCell ref="D15:E15"/>
    <mergeCell ref="C3:E3"/>
    <mergeCell ref="C4:E4"/>
    <mergeCell ref="B8:C8"/>
    <mergeCell ref="C9:E9"/>
    <mergeCell ref="D12:E12"/>
    <mergeCell ref="D13:E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Nový 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2019-03-20T15:02:39Z</dcterms:modified>
</cp:coreProperties>
</file>