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>
    <definedName name="_xlnm.Print_Titles" localSheetId="2">'Rozpocet'!$11:$13</definedName>
  </definedNames>
  <calcPr fullCalcOnLoad="1"/>
</workbook>
</file>

<file path=xl/sharedStrings.xml><?xml version="1.0" encoding="utf-8"?>
<sst xmlns="http://schemas.openxmlformats.org/spreadsheetml/2006/main" count="2378" uniqueCount="623">
  <si>
    <t>Název stavby</t>
  </si>
  <si>
    <t>SO 1 - BYTOVÝ DŮM - SLÁDKOVA 4 - STAVEBNÍ ÚPRAVY DOMU</t>
  </si>
  <si>
    <t>JKSO</t>
  </si>
  <si>
    <t>803 59</t>
  </si>
  <si>
    <t>Kód stavby</t>
  </si>
  <si>
    <t>N15-060</t>
  </si>
  <si>
    <t>Název objektu</t>
  </si>
  <si>
    <t>D.1.1 - ARCHITEKTONICKO STAVEBNÍ ŘEŠENÍ - (rozsah a sestavení dle DSP)</t>
  </si>
  <si>
    <t>EČO</t>
  </si>
  <si>
    <t>Kód objektu</t>
  </si>
  <si>
    <t>1-DI 24.11.2015</t>
  </si>
  <si>
    <t>Název části</t>
  </si>
  <si>
    <t xml:space="preserve"> </t>
  </si>
  <si>
    <t>Místo</t>
  </si>
  <si>
    <t>Ostrava</t>
  </si>
  <si>
    <t>Kód části</t>
  </si>
  <si>
    <t>Název podčásti</t>
  </si>
  <si>
    <t>Kód podčásti</t>
  </si>
  <si>
    <t>IČ</t>
  </si>
  <si>
    <t>DIČ</t>
  </si>
  <si>
    <t>Objednatel</t>
  </si>
  <si>
    <t>STATUTÁRNÍ MĚSTO OSTRAVA-Měobv M.OSTRAVA A PŘÍVOZ</t>
  </si>
  <si>
    <t>Projektant</t>
  </si>
  <si>
    <t>KANIA a.s., Špálova 80/9, Ostrava-Přívoz</t>
  </si>
  <si>
    <t>Zhotovitel</t>
  </si>
  <si>
    <t>Dle výběrového řízení</t>
  </si>
  <si>
    <t>Rozpočet číslo</t>
  </si>
  <si>
    <t>Zpracoval</t>
  </si>
  <si>
    <t>Dne</t>
  </si>
  <si>
    <t>N-2015-260</t>
  </si>
  <si>
    <t>KANIA a.s.</t>
  </si>
  <si>
    <t>24.11.2015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</si>
  <si>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</si>
  <si>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</si>
  <si>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</si>
  <si>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</si>
  <si>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</si>
  <si>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</si>
  <si>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</si>
  <si>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</si>
  <si>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</si>
  <si>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</si>
  <si>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</si>
  <si>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</si>
  <si>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</si>
  <si>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</si>
  <si>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</si>
  <si>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</si>
  <si>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</si>
  <si>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%</t>
  </si>
  <si>
    <t>Montáž</t>
  </si>
  <si>
    <t>PSV</t>
  </si>
  <si>
    <t>"M"</t>
  </si>
  <si>
    <t>ZRN (ř. 1-6)</t>
  </si>
  <si>
    <t>NUS (ř. 13-18)</t>
  </si>
  <si>
    <t>HZS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</si>
  <si>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</si>
  <si>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</si>
  <si>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</si>
  <si>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</si>
  <si>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</si>
  <si>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</si>
  <si>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</si>
  <si>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</si>
  <si>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</si>
  <si>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</si>
  <si>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</si>
  <si>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</si>
  <si>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</si>
  <si>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</si>
  <si>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</si>
  <si>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</si>
  <si>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</si>
  <si>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</si>
  <si>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</si>
  <si>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</si>
  <si>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</si>
  <si>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</si>
  <si>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</si>
  <si>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</si>
  <si>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</si>
  <si>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</si>
  <si>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</si>
  <si>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</si>
  <si>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</si>
  <si>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</si>
  <si>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</si>
  <si>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</si>
  <si>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</si>
  <si>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</si>
  <si>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</si>
  <si>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</si>
  <si>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</si>
  <si>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</si>
  <si>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</si>
  <si>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</si>
  <si>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</si>
  <si>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3</t>
  </si>
  <si>
    <t>Svislé a kompletní konstrukce</t>
  </si>
  <si>
    <t>1</t>
  </si>
  <si>
    <t>K</t>
  </si>
  <si>
    <t>011</t>
  </si>
  <si>
    <t>311231115</t>
  </si>
  <si>
    <t>Zdivo a zazdívky z cihel CP dl 290 mm pevnosti P 7 až 15 na SMS 5 MPa, vč. ukotvení ke stávajícím konstrukcím</t>
  </si>
  <si>
    <t>m3</t>
  </si>
  <si>
    <t>2</t>
  </si>
  <si>
    <t>"komplet.provedení dle specif.PD a TZ vč. všech souvisejí.prací a dodávek-viz DSP-SO01-02-09(BP)10-18(NS)"</t>
  </si>
  <si>
    <t>-1</t>
  </si>
  <si>
    <t>(0,6*0,95*0,3)</t>
  </si>
  <si>
    <t>Součet</t>
  </si>
  <si>
    <t>4</t>
  </si>
  <si>
    <t>341272641</t>
  </si>
  <si>
    <t>Zazdívky tl 375 mm z pórobetonových přesných hladkých tvárnic hmotnosti 400 kg/m3, vč. ukotvení ke stávajícím konstrukcím</t>
  </si>
  <si>
    <t>m2</t>
  </si>
  <si>
    <t>(1,8*0,6)</t>
  </si>
  <si>
    <t>342272323</t>
  </si>
  <si>
    <t>Příčky tl 100 mm z pórobetonových přesných hladkých příčkovek objemové hmotnosti 500 kg/m3, vč. systémových překladů a ukotvení ke stávajícím konstrukcím</t>
  </si>
  <si>
    <t>(3,0*4,0)</t>
  </si>
  <si>
    <t>342272523</t>
  </si>
  <si>
    <t>Dozdívky a příčky tl 150 mm z pórobetonových přesných hladkých příčkovek objemové hmotnosti 500 kg/m3, vč. systémových překladů a ukotvení ke stávajícím konstrukcím</t>
  </si>
  <si>
    <t>(2,0*0,5)</t>
  </si>
  <si>
    <t>6</t>
  </si>
  <si>
    <t>Úpravy povrchů, podlahy a osazování výplní</t>
  </si>
  <si>
    <t>5</t>
  </si>
  <si>
    <t>611142012</t>
  </si>
  <si>
    <t>Potažení vnitřních stropů rabicovým pletivem</t>
  </si>
  <si>
    <t>611321141</t>
  </si>
  <si>
    <t>Vápenocementová omítka štuková dvouvrstvá vnitřních stropů rovných nanášená ručně</t>
  </si>
  <si>
    <t>7</t>
  </si>
  <si>
    <t>611321191</t>
  </si>
  <si>
    <t>Příplatek k vápenocementové omítce vnitřních stropů za každých dalších 5 mm tloušťky ručně</t>
  </si>
  <si>
    <t>8</t>
  </si>
  <si>
    <t>014</t>
  </si>
  <si>
    <t>611423231</t>
  </si>
  <si>
    <t>Oprava vnitřních omítek vápenných štukových stropů s tkaninou v rozsahu do 10 %</t>
  </si>
  <si>
    <t>9</t>
  </si>
  <si>
    <t>611424291</t>
  </si>
  <si>
    <t>Příplatek k opravám vnitřních omítek vápenných stropů v rozsahu do 10 % ZKD 10 mm tloušťky</t>
  </si>
  <si>
    <t>10</t>
  </si>
  <si>
    <t>612142001</t>
  </si>
  <si>
    <t>Potažení vnitřních stěn sklovláknitým pletivem vtlačeným do tenkovrstvé hmoty</t>
  </si>
  <si>
    <t>"viz vyzdívky" 1,1*2*(12,0+1,0)</t>
  </si>
  <si>
    <t>11</t>
  </si>
  <si>
    <t>612321141</t>
  </si>
  <si>
    <t>Vápenocementová omítka štuková dvouvrstvá vnitřních stěn nanášená ručně</t>
  </si>
  <si>
    <t>12</t>
  </si>
  <si>
    <t>612321191</t>
  </si>
  <si>
    <t>Příplatek k vápenocementové omítce vnitřních stěn za každých dalších 5 mm tloušťky ručně</t>
  </si>
  <si>
    <t>13</t>
  </si>
  <si>
    <t>612409999</t>
  </si>
  <si>
    <t>Začištění omítek kolem oken vnějších/vnitřních - vč. dodávky APU/začišťovací lišty</t>
  </si>
  <si>
    <t>m</t>
  </si>
  <si>
    <t>14</t>
  </si>
  <si>
    <t>612421231</t>
  </si>
  <si>
    <t>Oprava vnitřních omítek štukových stěn MV v rozsahu do 10 %</t>
  </si>
  <si>
    <t>15</t>
  </si>
  <si>
    <t>612421331</t>
  </si>
  <si>
    <t>Oprava vnitřních omítek štukových stěn MV v rozsahu do 30 %</t>
  </si>
  <si>
    <t>16</t>
  </si>
  <si>
    <t>612422291</t>
  </si>
  <si>
    <t>Příplatek k opravám vnitřních omítek stěn v rozsahu do10 % ZKD 10 mm tloušťky</t>
  </si>
  <si>
    <t>17</t>
  </si>
  <si>
    <t>612422391</t>
  </si>
  <si>
    <t>Příplatek k opravám vnitřních omítek stěn v rozsahu do 30 % ZKD 10 mm tloušťky</t>
  </si>
  <si>
    <t>18</t>
  </si>
  <si>
    <t>612425921</t>
  </si>
  <si>
    <t>Omítka vápenná hladká vnitřního ostění okenního nebo dveřního</t>
  </si>
  <si>
    <t>19</t>
  </si>
  <si>
    <t>612425931</t>
  </si>
  <si>
    <t>Omítka vápenná štuková vnitřního ostění okenního nebo dveřního</t>
  </si>
  <si>
    <t>20</t>
  </si>
  <si>
    <t>612471413</t>
  </si>
  <si>
    <t>Tenkovrstvá úprava vnitřních stěn tl do 3 mm aktivovaným štukem s disperzní přilnavou přísadou</t>
  </si>
  <si>
    <t>21</t>
  </si>
  <si>
    <t>612473186</t>
  </si>
  <si>
    <t>Příplatek k vnitřní omítce zdiva vápenocementové ze suchých směsí za zabudované rohovníky</t>
  </si>
  <si>
    <t>(398,6*1,15)</t>
  </si>
  <si>
    <t>22</t>
  </si>
  <si>
    <t>622212350</t>
  </si>
  <si>
    <t xml:space="preserve">Zateplení parapetů deskami XPS tl. 20 mm </t>
  </si>
  <si>
    <t>(110,0*0,45)</t>
  </si>
  <si>
    <t>23</t>
  </si>
  <si>
    <t>622321141</t>
  </si>
  <si>
    <t>Vápenocementová omítka štuková dvouvrstvá vnějších stěn nanášená ručně</t>
  </si>
  <si>
    <t>24</t>
  </si>
  <si>
    <t>622422121</t>
  </si>
  <si>
    <t>Oprava vnějších omítek štukových MV nebo MVC členitosti I nebo II v rozsahu do 10 %</t>
  </si>
  <si>
    <t>25</t>
  </si>
  <si>
    <t>622422521</t>
  </si>
  <si>
    <t>Oprava vnějších omítek štukových MV nebo MVC členitosti I nebo II v rozsahu do 50 %</t>
  </si>
  <si>
    <t>26</t>
  </si>
  <si>
    <t>622611133</t>
  </si>
  <si>
    <t>Nátěr silikonový dvojnásobný vnějších omítaných stěn včetně penetrace provedený ručně</t>
  </si>
  <si>
    <t>27</t>
  </si>
  <si>
    <t>622903110</t>
  </si>
  <si>
    <t>Mytí s odmaštěním vnějších omítek stupně složitosti 1 a 2 tlakovou vodou</t>
  </si>
  <si>
    <t>(877,28+133,09)</t>
  </si>
  <si>
    <t>28</t>
  </si>
  <si>
    <t>622903222</t>
  </si>
  <si>
    <t>Hloubková penetrace podkladu vnějších stěn a podhledů</t>
  </si>
  <si>
    <t>29</t>
  </si>
  <si>
    <t>622903920</t>
  </si>
  <si>
    <t xml:space="preserve">Očištění povrchu stěn vnějších tlakovou vodou </t>
  </si>
  <si>
    <t>"oprava omítek vnějších" (877,28*0,1)+(133,09*0,5)</t>
  </si>
  <si>
    <t>30</t>
  </si>
  <si>
    <t>632450132</t>
  </si>
  <si>
    <t>Vyrovnávací cementový potěr tl do 30 mm ze suchých směsí provedený v ploše</t>
  </si>
  <si>
    <t>"v jednotkové ceně zahrnuto vyčištění a odmaštění podkladu"</t>
  </si>
  <si>
    <t>"S1" (3,43+1,8+1,12+0,8)</t>
  </si>
  <si>
    <t>"S3" (3,55)</t>
  </si>
  <si>
    <t>31</t>
  </si>
  <si>
    <t>632451022</t>
  </si>
  <si>
    <t>Vyrovnávací potěr tl do 30 mm z MC 15 provedený v pásu</t>
  </si>
  <si>
    <t>"vyrovnání parapetů" (110,0*0,45)</t>
  </si>
  <si>
    <t>Ostatní konstrukce a práce-bourání</t>
  </si>
  <si>
    <t>95</t>
  </si>
  <si>
    <t>Různé dokončovací konstrukce a práce pozemních staveb</t>
  </si>
  <si>
    <t>32</t>
  </si>
  <si>
    <t>PK</t>
  </si>
  <si>
    <t>950001110</t>
  </si>
  <si>
    <t xml:space="preserve">Demontáž větrací mřížky prům. do cca 200 mm </t>
  </si>
  <si>
    <t>kus</t>
  </si>
  <si>
    <t>33</t>
  </si>
  <si>
    <t>950001111</t>
  </si>
  <si>
    <t>"F2" - lokální oprava omítky vnější římsy pod střechou - kompletní systémové řešení opravy vč. otlučení nesoudržných částí</t>
  </si>
  <si>
    <t>(4,0)</t>
  </si>
  <si>
    <t>34</t>
  </si>
  <si>
    <t>950001112</t>
  </si>
  <si>
    <t>Demontáž poštovních schránek</t>
  </si>
  <si>
    <t>soubor</t>
  </si>
  <si>
    <t>(1,0)</t>
  </si>
  <si>
    <t>35</t>
  </si>
  <si>
    <t>950001113</t>
  </si>
  <si>
    <t xml:space="preserve">Výpomoce - bourací a zednické práce pro řemesla (elektro, ZTI,ÚT a další) - vysekání drážek, provedení prostupů a průrazů, zednické zapravení </t>
  </si>
  <si>
    <t>"v jednotkové ceně zahrnuty náklady na veškeré přesuny, likvidaci odpadů dle zákona, potřebné dodávky materiálů"</t>
  </si>
  <si>
    <t>(75,0)</t>
  </si>
  <si>
    <t>99</t>
  </si>
  <si>
    <t>Přesun hmot, bourací a demontážní práce</t>
  </si>
  <si>
    <t>36</t>
  </si>
  <si>
    <t>013</t>
  </si>
  <si>
    <t>968000385</t>
  </si>
  <si>
    <t>Vybourání rámu výplní otvorů, bez rozlišení, vč. vyvěšení křídel, demontáže parapetů, prahů, ocel. mříží, veškerého ostatního příslušenství, komponentů</t>
  </si>
  <si>
    <t>"vnější-viz výplně otvorů" (1,1*179,34)</t>
  </si>
  <si>
    <t>"vnitřní-viz výpis prvků" (2,0*20,0)+(0,6*0,95)</t>
  </si>
  <si>
    <t>37</t>
  </si>
  <si>
    <t>999281111</t>
  </si>
  <si>
    <t>Přesun hmot pro opravy a údržbu budov</t>
  </si>
  <si>
    <t>t</t>
  </si>
  <si>
    <t>38</t>
  </si>
  <si>
    <t>979011111</t>
  </si>
  <si>
    <t>Svislá doprava suti a vybouraných hmot za prvé podlaží</t>
  </si>
  <si>
    <t>39</t>
  </si>
  <si>
    <t>979011121</t>
  </si>
  <si>
    <t>Svislá doprava suti a vybouraných hmot ZKD podlaží</t>
  </si>
  <si>
    <t>40</t>
  </si>
  <si>
    <t>979081111</t>
  </si>
  <si>
    <t>Odvoz suti a vybouraných hmot na skládku do 1 km, vč. naložení na dopravní prostředek</t>
  </si>
  <si>
    <t>41</t>
  </si>
  <si>
    <t>979081121</t>
  </si>
  <si>
    <t>Odvoz suti a vybouraných hmot na skládku ZKD 1 km přes 1 km</t>
  </si>
  <si>
    <t>42</t>
  </si>
  <si>
    <t>979082111</t>
  </si>
  <si>
    <t>Vnitrostaveništní vodorovná doprava suti a vybouraných hmot do 10 m</t>
  </si>
  <si>
    <t>43</t>
  </si>
  <si>
    <t>979099231</t>
  </si>
  <si>
    <t>Poplatek za uložení stavebního odpadu, bez rozlišení, na skládce (skládkovné)</t>
  </si>
  <si>
    <t>44</t>
  </si>
  <si>
    <t>967031132</t>
  </si>
  <si>
    <t>Přisekání rovných ostění v cihelném zdivu na MV nebo MVC</t>
  </si>
  <si>
    <t>45</t>
  </si>
  <si>
    <t>978013191</t>
  </si>
  <si>
    <t>Otlučení vnitřních omítek stěn MV nebo MVC stěn o rozsahu do 100 %</t>
  </si>
  <si>
    <t>"výměna výplní" (508,6*0,45)</t>
  </si>
  <si>
    <t>46</t>
  </si>
  <si>
    <t>978013141</t>
  </si>
  <si>
    <t>Otlučení vnitřních omítek stěn MV nebo MVC stěn o rozsahu do 30 %</t>
  </si>
  <si>
    <t>"oprava povrchů při výměně výplní" (508,6*0,3)</t>
  </si>
  <si>
    <t>47</t>
  </si>
  <si>
    <t>003</t>
  </si>
  <si>
    <t>941111112</t>
  </si>
  <si>
    <t>Montáž lešení řadového trubkového lehkého s podlahami zatížení do 200 kg/m2 š do 0,9 m v do 25 m</t>
  </si>
  <si>
    <t>(29,45*15,3)+(29,45*14,5)+(10,2*18,0)</t>
  </si>
  <si>
    <t>(4*1,25*15,3)</t>
  </si>
  <si>
    <t>48</t>
  </si>
  <si>
    <t>941111212</t>
  </si>
  <si>
    <t>Příplatek k lešení řadovému trubkovému lehkému s podlahami š 0,9 m v 25 m za první a ZKD den použití</t>
  </si>
  <si>
    <t>49</t>
  </si>
  <si>
    <t>941111812</t>
  </si>
  <si>
    <t>Demontáž lešení řadového trubkového lehkého s podlahami zatížení do 200 kg/m2 š do 0,9 m v do 25 m</t>
  </si>
  <si>
    <t>50</t>
  </si>
  <si>
    <t>944511111</t>
  </si>
  <si>
    <t>Montáž ochranné sítě z textilie z umělých vláken</t>
  </si>
  <si>
    <t>51</t>
  </si>
  <si>
    <t>944511211</t>
  </si>
  <si>
    <t>Příplatek k ochranné síti za první a ZKD den použití</t>
  </si>
  <si>
    <t>52</t>
  </si>
  <si>
    <t>944511811</t>
  </si>
  <si>
    <t>Demontáž ochranné sítě z textilie z umělých vláken</t>
  </si>
  <si>
    <t>53</t>
  </si>
  <si>
    <t>978015221</t>
  </si>
  <si>
    <t>Otlučení vnějších omítek MV nebo MVC stupeň složitosti I až IV o rozsahu do 10 %</t>
  </si>
  <si>
    <t>(1061,21-129,85)-174,48+(481,6*0,25)</t>
  </si>
  <si>
    <t>54</t>
  </si>
  <si>
    <t>978015261</t>
  </si>
  <si>
    <t>Otlučení vnějších omítek MV nebo MVC stupeň složitosti I až IV o rozsahu do 50 %</t>
  </si>
  <si>
    <t>"sokl" (129,85)-4,86+(27,0*0,3)</t>
  </si>
  <si>
    <t>55</t>
  </si>
  <si>
    <t>965081213</t>
  </si>
  <si>
    <t>Bourání podlah z dlaždic keramických nebo xylolitových tl do 10 mm pl přes 1 m2, vč. příslušných obvodových soklů</t>
  </si>
  <si>
    <t>(1,12)</t>
  </si>
  <si>
    <t>56</t>
  </si>
  <si>
    <t>"plocha - vč. odebrání příslušných obkladů a obložení stěn, odstranění tapet"</t>
  </si>
  <si>
    <t>2,85*(18,6+18,2+9,55+3,6+4,5+7,7)</t>
  </si>
  <si>
    <t>2,85*(18,2+3,2)</t>
  </si>
  <si>
    <t>"půdní prostor" (7,7*3,2)</t>
  </si>
  <si>
    <t>57</t>
  </si>
  <si>
    <t>978012191</t>
  </si>
  <si>
    <t>Otlučení vnitřních omítek MV nebo MVC stropů s výztužnou vrstvou o rozsahu do 100 %</t>
  </si>
  <si>
    <t>"viz tabulky místností" (50,51)</t>
  </si>
  <si>
    <t>58</t>
  </si>
  <si>
    <t>962032231</t>
  </si>
  <si>
    <t>Bourání zdiva z cihel pálených nebo vápenopískových na MV nebo MVC</t>
  </si>
  <si>
    <t>(2,65*0,5*0,1)</t>
  </si>
  <si>
    <t>59</t>
  </si>
  <si>
    <t>978012121</t>
  </si>
  <si>
    <t>Otlučení vnitřních omítek MV nebo MVC stropů s výztužnou vrstvou o rozsahu do 10 %</t>
  </si>
  <si>
    <t>"oprava po rekonstrukci elektroinstalace - BJ + společné prostory"</t>
  </si>
  <si>
    <t>(720,0+110,0+110,0)+(17,55*6)</t>
  </si>
  <si>
    <t>60</t>
  </si>
  <si>
    <t>978013121</t>
  </si>
  <si>
    <t>Otlučení vnitřních omítek stěn MV nebo MVC stěn o rozsahu do 10 %</t>
  </si>
  <si>
    <t>(2520,0+315,0+50,0)</t>
  </si>
  <si>
    <t>(17,3*3*6,0)</t>
  </si>
  <si>
    <t>61</t>
  </si>
  <si>
    <t>949101111</t>
  </si>
  <si>
    <t>Lešení pomocné pro objekty pozemních staveb s lešeňovou podlahou v do 1,9 m zatížení do 150 kg/m2</t>
  </si>
  <si>
    <t>62</t>
  </si>
  <si>
    <t>952901111</t>
  </si>
  <si>
    <t>Vyčištění budov bytové a občanské výstavby při výšce podlaží do 4 m</t>
  </si>
  <si>
    <t>Práce a dodávky PSV</t>
  </si>
  <si>
    <t>711</t>
  </si>
  <si>
    <t>Izolace proti vodě, vlhkosti a plynům</t>
  </si>
  <si>
    <t>63</t>
  </si>
  <si>
    <t>711493122</t>
  </si>
  <si>
    <t>Izolace proti vodě a vlhkosti svislá těsnicí stěrkou tl. min 2 mm (na bázi syntetické pryskyřice)- systémové řešení vč. doplňků a příslušenství - interiér</t>
  </si>
  <si>
    <t>64</t>
  </si>
  <si>
    <t>711493128</t>
  </si>
  <si>
    <t>Izolace proti vodě a vlhkosti vodorovné těsnicí stěrkou tl. min 2 mm (na bázi syntetické pryskyřice s vytažením na stěny, v = 200 mm) - systémové řešení vč. doplňků a příslušenství - interiér, pod nášlapné vrstvy</t>
  </si>
  <si>
    <t>65</t>
  </si>
  <si>
    <t>998711202</t>
  </si>
  <si>
    <t xml:space="preserve">Přesun hmot procentní pro izolace proti vodě, vlhkosti a plynům v objektech </t>
  </si>
  <si>
    <t>762</t>
  </si>
  <si>
    <t>Konstrukce tesařské</t>
  </si>
  <si>
    <t>66</t>
  </si>
  <si>
    <t>762511243</t>
  </si>
  <si>
    <t>Podlahové kce podkladové z desek OSB tl 15 mm na sraz šroubovaných</t>
  </si>
  <si>
    <t>"S2" 2*1,1*(39,47)</t>
  </si>
  <si>
    <t>67</t>
  </si>
  <si>
    <t>762526000</t>
  </si>
  <si>
    <t xml:space="preserve">vyrovnání škvárového podsypu podlah + výškové vyrovnání stávajících dřevěných polštářů/trámů podlah </t>
  </si>
  <si>
    <t>"S2" (18,66+20,81)</t>
  </si>
  <si>
    <t>68</t>
  </si>
  <si>
    <t>762526811</t>
  </si>
  <si>
    <t>Demontáž podlah z desek OSB tloušťky do 20 mm bez polštářů</t>
  </si>
  <si>
    <t>(18,8+20,81)</t>
  </si>
  <si>
    <t>69</t>
  </si>
  <si>
    <t>998762202</t>
  </si>
  <si>
    <t xml:space="preserve">Přesun hmot procentní pro kce tesařské v objektech </t>
  </si>
  <si>
    <t>763</t>
  </si>
  <si>
    <t>Konstrukce montované z desek, dílců a panelů</t>
  </si>
  <si>
    <t>70</t>
  </si>
  <si>
    <t>763111313</t>
  </si>
  <si>
    <t>SDK příčka tl 100 mm profil CW+UW 75 desky 1xA 12,5 bez TI EI 15 Rw - systémové řešení "M1"</t>
  </si>
  <si>
    <t>(2,65*0,95)</t>
  </si>
  <si>
    <t>71</t>
  </si>
  <si>
    <t>763111323</t>
  </si>
  <si>
    <t>SDK příčka tl 100 mm profil CW+UW 75 desky 1xDF 12,5 TI 60 mm (15 kg/m3) EI 30 Rw 45 d - kompletní systémové řešení "M2"</t>
  </si>
  <si>
    <t>(3,2*14,7)</t>
  </si>
  <si>
    <t>72</t>
  </si>
  <si>
    <t>763121881</t>
  </si>
  <si>
    <t xml:space="preserve">SDK obložení dřevěných prvků krovu, systémové profily, deska 1xDF 15, PO R 30 - kompletní systémové řešení "B1" </t>
  </si>
  <si>
    <t>(3,5+3,5)*1,0</t>
  </si>
  <si>
    <t>73</t>
  </si>
  <si>
    <t>763131411</t>
  </si>
  <si>
    <t xml:space="preserve">SDK podhled desky 1xA 12,5 bez TI dvouvrstvá spodní kce profil CD+UD - kompletní systémové řešení "P1" </t>
  </si>
  <si>
    <t>(18,66+20,81)</t>
  </si>
  <si>
    <t>74</t>
  </si>
  <si>
    <t>763131933</t>
  </si>
  <si>
    <t>SDK samonosný podhled deska 1xDF 15 TI 60 mm 50 kg/m3 dvouvrstvá kce  CW 100 (á 500 mm), EI 30 - kompletní systémové řešení "P2"</t>
  </si>
  <si>
    <t>(5,4*3,5)</t>
  </si>
  <si>
    <t>75</t>
  </si>
  <si>
    <t>763135855</t>
  </si>
  <si>
    <t xml:space="preserve">Demontáž podhledu kazet z EPS </t>
  </si>
  <si>
    <t>(18,8)</t>
  </si>
  <si>
    <t>76</t>
  </si>
  <si>
    <t>998763201</t>
  </si>
  <si>
    <t xml:space="preserve">Přesun hmot procentní pro dřevostavby v objektech </t>
  </si>
  <si>
    <t>764</t>
  </si>
  <si>
    <t>Konstrukce klempířské</t>
  </si>
  <si>
    <t>77</t>
  </si>
  <si>
    <t>764309001</t>
  </si>
  <si>
    <t>K-01 - D+M Oplechování okenního parapetu, poplastovaný plech tl. 0,8mm, r.š. 330mm + podkladní pozinkovaný plech tl. 1mm, r.š. 250mm</t>
  </si>
  <si>
    <t>'kompletní provedení dle specifikace PD a TZ vč. všech souvisejících prací dodávek, příslušenství a komponentů dle výpisu</t>
  </si>
  <si>
    <t>'v jednotkové ceně započítáno: dodávka, výroba, montáž/osazení/kotvení (vč.kotvících prvků), povrchová úprava</t>
  </si>
  <si>
    <t>'kompletní specifikace viz výpis klempířských výrobků</t>
  </si>
  <si>
    <t>59,4</t>
  </si>
  <si>
    <t>78</t>
  </si>
  <si>
    <t>764309002</t>
  </si>
  <si>
    <t>K-02 - D+M Oplechování okenního parapetu, poplastovaný plech tl. 0,8mm, r.š. 330mm + podkladní pozinkovaný plech tl. 1mm, r.š. 250mm</t>
  </si>
  <si>
    <t>79</t>
  </si>
  <si>
    <t>764309003</t>
  </si>
  <si>
    <t>K-03 - D+M Oplechování okenního parapetu, poplastovaný plech tl. 0,8mm, r.š. 330mm + podkladní pozinkovaný plech tl. 1mm, r.š. 250mm</t>
  </si>
  <si>
    <t>8,4</t>
  </si>
  <si>
    <t>80</t>
  </si>
  <si>
    <t>764309004</t>
  </si>
  <si>
    <t>K-04 - D+M Oplechování okenního parapetu, poplastovaný plech tl. 0,8mm, r.š. 330mm + podkladní pozinkovaný plech tl. 1mm, r.š. 250mm</t>
  </si>
  <si>
    <t>9,6</t>
  </si>
  <si>
    <t>81</t>
  </si>
  <si>
    <t>764410850</t>
  </si>
  <si>
    <t>Demontáž oplechování parapetu rš do 330 mm</t>
  </si>
  <si>
    <t>(1,1*110,0)</t>
  </si>
  <si>
    <t>82</t>
  </si>
  <si>
    <t>998764202</t>
  </si>
  <si>
    <t xml:space="preserve">Přesun hmot procentní pro konstrukce klempířské v objektech </t>
  </si>
  <si>
    <t>766</t>
  </si>
  <si>
    <t>Konstrukce truhlářské</t>
  </si>
  <si>
    <t>83</t>
  </si>
  <si>
    <t>766780901</t>
  </si>
  <si>
    <t>T-01L, 01P - D+M Interiérové protipožární vstupní dveře do bytu, dřevěné, jednokřídlové, hladké plné z DTD desky, s prahem, 900x1970mm, požární odolnost EI 30 DP3</t>
  </si>
  <si>
    <t>ks</t>
  </si>
  <si>
    <t>'kompletní specifikace viz výpis truhlářských výrobků</t>
  </si>
  <si>
    <t>84</t>
  </si>
  <si>
    <t>766780902</t>
  </si>
  <si>
    <t>T-02L - D+M Interiérové dveře dřevěné, jednokřídlové ,otevíravé, levé hladké, ze 2/3 prosklené, z odlehčené DTD desky, bez prahu, 800x1970mm</t>
  </si>
  <si>
    <t>85</t>
  </si>
  <si>
    <t>766780903</t>
  </si>
  <si>
    <t>T-03L - D+M Interiérové dveře dřevěné, jednokřídlové, otevíravé, levé, hladké, plné, z odlehčené DTD desky, bez prahu, 800x1970mm</t>
  </si>
  <si>
    <t>86</t>
  </si>
  <si>
    <t>766780904</t>
  </si>
  <si>
    <t>T-04L, 04P - D+M Interiérové dveře dřevěné, jednokřídlové, otevíravé, hladké, plné z odlehčené DTD desky, bez prahu, 700x19970mm</t>
  </si>
  <si>
    <t>87</t>
  </si>
  <si>
    <t>766780905</t>
  </si>
  <si>
    <t>T-05L - D+M Interiérové dveře dřevěné, jednokřídlové, otevíravé, levé, hladké, plné, z odlehčené DTD desky, bez prahu, 700x1970mm</t>
  </si>
  <si>
    <t>88</t>
  </si>
  <si>
    <t>766780906</t>
  </si>
  <si>
    <t>T-06 - D+M Kuchyňská linka, včetně všech komponentů a spotřebičů</t>
  </si>
  <si>
    <t>89</t>
  </si>
  <si>
    <t>766780907</t>
  </si>
  <si>
    <t>T-07L - D+M Interiérové dveře dřevěné, jednokřídlové, otevíravé, levé hladké, plné, z DTD desky, s prahem, 900x1970mm, požární odolnost EW 15 DP3 + C</t>
  </si>
  <si>
    <t>90</t>
  </si>
  <si>
    <t>766780951</t>
  </si>
  <si>
    <t>T-08L - D+M Interiérové dveře dřevěné, 900x1970mm, požární odolnost EW 15 DP3 + C se zamozavíračem</t>
  </si>
  <si>
    <t>91</t>
  </si>
  <si>
    <t>766780952</t>
  </si>
  <si>
    <t>T-09P - D+M Interiérové dveře dřevěné, 900x1970mm, požární odolnost EW 15 DP3 + C se zamozavíračem</t>
  </si>
  <si>
    <t>92</t>
  </si>
  <si>
    <t>766780953</t>
  </si>
  <si>
    <t>T-10 - D+M stávající interiérové dveře 900/1970 mm - D+M ramenového samozavírače</t>
  </si>
  <si>
    <t>93</t>
  </si>
  <si>
    <t>766780908</t>
  </si>
  <si>
    <t>P-01 - D+M Okno plastové, tříkřídlové, se dvěma sloupky, okenní rám z plastových profilů s ocelovou výztuží, 1800x600mm</t>
  </si>
  <si>
    <t>'kompletní specifikace viz výpis plastových výrobků</t>
  </si>
  <si>
    <t>94</t>
  </si>
  <si>
    <t>766780909</t>
  </si>
  <si>
    <t>P-02L, 02P - D+M Okno plastové, tříkřídlové, s jedním sloupkem, okenní rám z plastových profilů s ocelovou výztuží, 1800x1500mm</t>
  </si>
  <si>
    <t>766780910</t>
  </si>
  <si>
    <t>P-03L, 03P - D+M Okno plastové, tříkřídlové, s jedním sloupkem, okenní rám z plastových profilů s ocelovou výztuží, 1800x1800mm</t>
  </si>
  <si>
    <t>96</t>
  </si>
  <si>
    <t>766780911</t>
  </si>
  <si>
    <t>P-04L, 04P - D+M Okno plastové, dvoukřídlové, okenní rám z plastových profilů s ocelovou výztuží, 1000x1800mm</t>
  </si>
  <si>
    <t>97</t>
  </si>
  <si>
    <t>766780912</t>
  </si>
  <si>
    <t>P-05L, 05P - D+M Okno plastové, jednokřídlové, okenní rám z plastových profilů s ocelovou výztuží, 700x1800mm</t>
  </si>
  <si>
    <t>98</t>
  </si>
  <si>
    <t>766780913</t>
  </si>
  <si>
    <t>P-06L, 06P - D+M Okno plastové, jednokřídlové, okenní rám z plastových profilů s ocelovou výztuží, 600x1200mm</t>
  </si>
  <si>
    <t>766780914</t>
  </si>
  <si>
    <t>P-07 - D+M Okno plastové, jednokřídlové, okenní rám z plastových profilů s ocelovou výztuží, 1000x600mm</t>
  </si>
  <si>
    <t>100</t>
  </si>
  <si>
    <t>766780915</t>
  </si>
  <si>
    <t>P-08 - D+M Okno plastové, jednokřídlové, okenní rám z plastových profilů s ocelovou výztuží, 700x600mm</t>
  </si>
  <si>
    <t>101</t>
  </si>
  <si>
    <t>766780916</t>
  </si>
  <si>
    <t>P-09 - D+M Plastová větrací mřížka se síťkou proti hmyzu prům. cca 200mm</t>
  </si>
  <si>
    <t>102</t>
  </si>
  <si>
    <t>766211855</t>
  </si>
  <si>
    <t>Demontáž schodišťového madla + obnova povrchových úprav + zpětná montáž</t>
  </si>
  <si>
    <t>"komplet.provedení dle specif.PD a TZ vč. všech souvisejí.prací a dodávek-viz DSP-SO01-02-08(BP)9-15(NS)"</t>
  </si>
  <si>
    <t>(45,0)</t>
  </si>
  <si>
    <t>103</t>
  </si>
  <si>
    <t>766691910</t>
  </si>
  <si>
    <t xml:space="preserve">Montáž a dodávka vodotěsné-paropropustné + parotěsné folie / pásky - osazení výplní otvorů </t>
  </si>
  <si>
    <t>104</t>
  </si>
  <si>
    <t>766812840</t>
  </si>
  <si>
    <t>Demontáž kuchyňských linek dřevěných nebo kovových délky do 2,1 m</t>
  </si>
  <si>
    <t>105</t>
  </si>
  <si>
    <t>998766202</t>
  </si>
  <si>
    <t>Přesun hmot procentní pro konstrukce truhlářské v objektech</t>
  </si>
  <si>
    <t>767</t>
  </si>
  <si>
    <t>Konstrukce zámečnické</t>
  </si>
  <si>
    <t>106</t>
  </si>
  <si>
    <t>767720601</t>
  </si>
  <si>
    <t>Z-01 - D+M Stávající ocelové okno jednokřídlové, členěné příčkami na 6 částí, 600x900mm, okenní křídlo demontovat, provést výměnu poškozeného zasklení v rozsahu cca 50%, poté zpětná montáž</t>
  </si>
  <si>
    <t>'kompletní specifikace viz výpis zámečnických výrobků</t>
  </si>
  <si>
    <t>107</t>
  </si>
  <si>
    <t>767720602</t>
  </si>
  <si>
    <t>Z-02 - D+M Stávající ocelové okno jednokřídlové, členěné příčkami na 4 části, 800x600mm, okenní křídlo demontovat, provést výměnu poškozeného zasklení v rozsahu cca 50%, poté zpětná montáž</t>
  </si>
  <si>
    <t>108</t>
  </si>
  <si>
    <t>767720603</t>
  </si>
  <si>
    <t>Z-03 - D+M Stávající ocelové okno jednokřídlové, členěné příčkami na 6 částí, 900x600mm, okenní křídlo demontovat, provést výměnu poškozeného zasklení v rozsahu cca 50%, poté zpětná montáž</t>
  </si>
  <si>
    <t>109</t>
  </si>
  <si>
    <t>767720604</t>
  </si>
  <si>
    <t>Z-04 - D+M Stávající ocelové okno jednokřídlové, členěné příčkami na 6 částí, 1000x600mm, okenní křídlo demontovat, provést výměnu poškozeného zasklení v rozsahu cca 50%, poté zpětná montáž</t>
  </si>
  <si>
    <t>110</t>
  </si>
  <si>
    <t>767720605</t>
  </si>
  <si>
    <t>Z-05P - D+M Vchodové dveře hliníkové, jednokřídlové, otevíravé, pravé, plné, rám z AL profilů s PTM, do otvoru 1000x2100mm</t>
  </si>
  <si>
    <t>111</t>
  </si>
  <si>
    <t>767720606</t>
  </si>
  <si>
    <t>Z-06P - D+M Vchodové dveře hliníkové, dvoukřídlové, otevíravé, pravé, ze 2/3 prosklené, rám z AL profilů s PTM, do otvoru 1400x2100mm</t>
  </si>
  <si>
    <t>112</t>
  </si>
  <si>
    <t>767720607</t>
  </si>
  <si>
    <t>Z-07 - D+M Interiérová nástěnná sestava poštovních schránek, celkem 16x plechová poštovní schránka 325x240x60mm, 1300x960mm</t>
  </si>
  <si>
    <t>113</t>
  </si>
  <si>
    <t>767720608</t>
  </si>
  <si>
    <t>Z-08 - D+M Úprava stávajícího ocelového žebříku u výlezu na střechu, žebřík bude zkrácen o cca 1m a bude osazen tak, aby nebyl v kolizi se stěnou a vstupními dveřmi do kotelny</t>
  </si>
  <si>
    <t>114</t>
  </si>
  <si>
    <t>767850111</t>
  </si>
  <si>
    <t>Demontáž ocelového žebříku výlezu na střechu + obnova povchových úprav +úprava kotvení + zpětné osazení/ukotvení vč. kotevních prvků</t>
  </si>
  <si>
    <t>115</t>
  </si>
  <si>
    <t>998767202</t>
  </si>
  <si>
    <t xml:space="preserve">Přesun hmot procentní pro zámečnické konstrukce v objektech </t>
  </si>
  <si>
    <t>771</t>
  </si>
  <si>
    <t>Podlahy z dlaždic</t>
  </si>
  <si>
    <t>116</t>
  </si>
  <si>
    <t>771574116</t>
  </si>
  <si>
    <t>Montáž podlah keramických režných hladkých lepených flexibilním lepidlem (protiskluzné/běžné/mrazuvzdorné)včetně montáže příslušných soklíků a dilatačních lišt atd.</t>
  </si>
  <si>
    <t>"S1, S3" (7,15+3,55)</t>
  </si>
  <si>
    <t>117</t>
  </si>
  <si>
    <t>M</t>
  </si>
  <si>
    <t>MAT</t>
  </si>
  <si>
    <t>597610002</t>
  </si>
  <si>
    <t>dlažby keramické slinuté (viz barevné řešení) tl. 9 mm, vč. příslušných soklíků v = do 150 mm, dilatačních a přechodových lišt , příslušenství a doplňků - (výběr dle investora) - střední CÚ - protiskluznost viz rozdělení podlah</t>
  </si>
  <si>
    <t>118</t>
  </si>
  <si>
    <t>771579196</t>
  </si>
  <si>
    <t xml:space="preserve">Příplatek k montáž podlah keramických za spárování tmelem </t>
  </si>
  <si>
    <t>119</t>
  </si>
  <si>
    <t>771591111</t>
  </si>
  <si>
    <t>Podlahy penetrace podkladu</t>
  </si>
  <si>
    <t>120</t>
  </si>
  <si>
    <t>998771202</t>
  </si>
  <si>
    <t xml:space="preserve">Přesun hmot procentní pro podlahy z dlaždic v objektech </t>
  </si>
  <si>
    <t>776</t>
  </si>
  <si>
    <t>Podlahy povlakové</t>
  </si>
  <si>
    <t>121</t>
  </si>
  <si>
    <t>776511000</t>
  </si>
  <si>
    <t>Lepení pásů povlakových podlah pryžových, vč. obvodových soklíků,lišt a příslušenství, doplňků</t>
  </si>
  <si>
    <t>"S2" (39,47)</t>
  </si>
  <si>
    <t>122</t>
  </si>
  <si>
    <t>284102000</t>
  </si>
  <si>
    <t>krytina podlahová homogenní - PVC, vč. doplňků a systémového příslušenství, lišt, olemování, soklíků ( v = 70 mm) a doplňků - specifikace dle PD a TZ (přesná specifikace viz výpis podlah)</t>
  </si>
  <si>
    <t>123</t>
  </si>
  <si>
    <t>776511820</t>
  </si>
  <si>
    <t>Demontáž povlakových podlah lepených vícevrstvých vč. příslušných obvodových soklů</t>
  </si>
  <si>
    <t>(3,43+18,8+20,81)+(18,8+3,43)</t>
  </si>
  <si>
    <t>124</t>
  </si>
  <si>
    <t>776590100</t>
  </si>
  <si>
    <t>Úprava podkladu nášlapných ploch vysátím</t>
  </si>
  <si>
    <t>125</t>
  </si>
  <si>
    <t>776590188</t>
  </si>
  <si>
    <t>Úprava podkladu nášlapných ploch penetrací</t>
  </si>
  <si>
    <t>126</t>
  </si>
  <si>
    <t>998776202</t>
  </si>
  <si>
    <t xml:space="preserve">Přesun hmot procentní pro podlahy povlakové v objektech </t>
  </si>
  <si>
    <t>777</t>
  </si>
  <si>
    <t>Podlahy lité</t>
  </si>
  <si>
    <t>127</t>
  </si>
  <si>
    <t>777551112</t>
  </si>
  <si>
    <t>Podlahy lité tloušťky 5 mm - cementová vyrovnávací samonivelační stěrka vč. sysémové penetrace podkladu</t>
  </si>
  <si>
    <t>"S1" (7,15)</t>
  </si>
  <si>
    <t>128</t>
  </si>
  <si>
    <t>998777202</t>
  </si>
  <si>
    <t xml:space="preserve">Přesun hmot procentní pro podlahy lité v objektech </t>
  </si>
  <si>
    <t>781</t>
  </si>
  <si>
    <t>Dokončovací práce - obklady keramické</t>
  </si>
  <si>
    <t>129</t>
  </si>
  <si>
    <t>781474115</t>
  </si>
  <si>
    <t>Montáž obkladů vnitřních keramických hladkých lepených flexibilním lepidlem, vč. montáže lišt, dokorů a listel, příslušenství</t>
  </si>
  <si>
    <t>"opravy - množství odhadní" (50,0)</t>
  </si>
  <si>
    <t>"BJ" (0,8*1,6)+(2,0*12,05)</t>
  </si>
  <si>
    <t>130</t>
  </si>
  <si>
    <t>597800000</t>
  </si>
  <si>
    <t>dodávka slinutého keramického obkladu - vč. dekorů , lišt a doplňků (střední cenová úroveň) - specifikace dle PD a TZ</t>
  </si>
  <si>
    <t>131</t>
  </si>
  <si>
    <t>781479196</t>
  </si>
  <si>
    <t xml:space="preserve">Příplatek k montáži obkladů vnitřních keramických hladkých za spárování tmelem </t>
  </si>
  <si>
    <t>132</t>
  </si>
  <si>
    <t>781495111</t>
  </si>
  <si>
    <t>Penetrace podkladu vnitřních obkladů</t>
  </si>
  <si>
    <t>133</t>
  </si>
  <si>
    <t>781495115</t>
  </si>
  <si>
    <t>Spárování vnitřních obkladů silikonem</t>
  </si>
  <si>
    <t>134</t>
  </si>
  <si>
    <t>998781202</t>
  </si>
  <si>
    <t>Přesun hmot procentní pro obklady keramické v objektech</t>
  </si>
  <si>
    <t>783</t>
  </si>
  <si>
    <t>Dokončovací práce - nátěry</t>
  </si>
  <si>
    <t>135</t>
  </si>
  <si>
    <t>783015850</t>
  </si>
  <si>
    <t>Obnova nátěrů stávajících prvků a konstrukcí klempířských a zámečnických - (odstranění stávajících nátěrů obrusem + záladní nátěr + 2x vrchní nátěr v odstínu dle PD/objednatele ze vzorníku RAL)</t>
  </si>
  <si>
    <t>"v jednotkové ceně zohledněny veškeré potřebné úkony a materiály" (45,0)</t>
  </si>
  <si>
    <t>784</t>
  </si>
  <si>
    <t>Dokončovací práce - malby</t>
  </si>
  <si>
    <t>136</t>
  </si>
  <si>
    <t>784402801</t>
  </si>
  <si>
    <t>Odstranění maleb oškrabáním v místnostech v do 3,8 m</t>
  </si>
  <si>
    <t>"oprava po elektroinstalaci" (1045,3+3196,4)</t>
  </si>
  <si>
    <t>137</t>
  </si>
  <si>
    <t>784453631</t>
  </si>
  <si>
    <t>Malby směsi tekuté disperzní bílé otěruvzdorné dvojnásobné s penetrací místnost v do 3,8 m</t>
  </si>
  <si>
    <t>KRYCÍ LIST SOUPISU</t>
  </si>
  <si>
    <t>REVIZE1</t>
  </si>
  <si>
    <t>REKAPITULACE SOUPISU</t>
  </si>
  <si>
    <t>SOUPIS PRACÍ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</si>
</sst>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8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2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b/>
      <sz val="14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166" fontId="14" fillId="0" borderId="0" xfId="0" applyNumberFormat="1" applyFont="1" applyAlignment="1" applyProtection="1">
      <alignment horizontal="right" vertical="center"/>
      <protection/>
    </xf>
    <xf numFmtId="167" fontId="14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166" fontId="14" fillId="0" borderId="11" xfId="0" applyNumberFormat="1" applyFont="1" applyBorder="1" applyAlignment="1" applyProtection="1">
      <alignment horizontal="right" vertical="center"/>
      <protection/>
    </xf>
    <xf numFmtId="167" fontId="14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165" fontId="19" fillId="0" borderId="0" xfId="0" applyNumberFormat="1" applyFont="1" applyAlignment="1" applyProtection="1">
      <alignment horizontal="right" vertical="top"/>
      <protection/>
    </xf>
    <xf numFmtId="0" fontId="20" fillId="0" borderId="0" xfId="0" applyFont="1" applyAlignment="1" applyProtection="1">
      <alignment horizontal="lef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167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7" fontId="22" fillId="0" borderId="0" xfId="0" applyNumberFormat="1" applyFont="1" applyAlignment="1" applyProtection="1">
      <alignment horizontal="right" vertical="center"/>
      <protection/>
    </xf>
    <xf numFmtId="166" fontId="22" fillId="0" borderId="0" xfId="0" applyNumberFormat="1" applyFont="1" applyAlignment="1" applyProtection="1">
      <alignment horizontal="right" vertical="center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169" fontId="22" fillId="0" borderId="0" xfId="0" applyNumberFormat="1" applyFont="1" applyAlignment="1" applyProtection="1">
      <alignment horizontal="right" vertical="center"/>
      <protection/>
    </xf>
    <xf numFmtId="165" fontId="22" fillId="0" borderId="0" xfId="0" applyNumberFormat="1" applyFont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23" fillId="33" borderId="0" xfId="0" applyFont="1" applyFill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70">
      <selection activeCell="A1" sqref="A1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84" t="s">
        <v>620</v>
      </c>
      <c r="S1" s="5"/>
    </row>
    <row r="2" spans="1:19" ht="23.25" customHeight="1">
      <c r="A2" s="6"/>
      <c r="B2" s="7"/>
      <c r="C2" s="7"/>
      <c r="D2" s="7"/>
      <c r="E2" s="7"/>
      <c r="F2" s="7"/>
      <c r="G2" s="8" t="s">
        <v>619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15" customHeight="1">
      <c r="A5" s="16"/>
      <c r="B5" s="17" t="s">
        <v>0</v>
      </c>
      <c r="C5" s="17"/>
      <c r="D5" s="17"/>
      <c r="E5" s="18" t="s">
        <v>1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2</v>
      </c>
      <c r="P5" s="18" t="s">
        <v>3</v>
      </c>
      <c r="Q5" s="21"/>
      <c r="R5" s="20"/>
      <c r="S5" s="22"/>
    </row>
    <row r="6" spans="1:19" ht="17.25" customHeight="1" hidden="1">
      <c r="A6" s="16"/>
      <c r="B6" s="17" t="s">
        <v>4</v>
      </c>
      <c r="C6" s="17"/>
      <c r="D6" s="17"/>
      <c r="E6" s="23" t="s">
        <v>5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ht="23.25" customHeight="1">
      <c r="A7" s="16"/>
      <c r="B7" s="17" t="s">
        <v>6</v>
      </c>
      <c r="C7" s="17"/>
      <c r="D7" s="17"/>
      <c r="E7" s="187" t="s">
        <v>7</v>
      </c>
      <c r="F7" s="188"/>
      <c r="G7" s="188"/>
      <c r="H7" s="188"/>
      <c r="I7" s="188"/>
      <c r="J7" s="189"/>
      <c r="K7" s="17"/>
      <c r="L7" s="17"/>
      <c r="M7" s="17"/>
      <c r="N7" s="17"/>
      <c r="O7" s="17" t="s">
        <v>8</v>
      </c>
      <c r="P7" s="23"/>
      <c r="Q7" s="26"/>
      <c r="R7" s="24"/>
      <c r="S7" s="22"/>
    </row>
    <row r="8" spans="1:19" ht="17.25" customHeight="1" hidden="1">
      <c r="A8" s="16"/>
      <c r="B8" s="17" t="s">
        <v>9</v>
      </c>
      <c r="C8" s="17"/>
      <c r="D8" s="17"/>
      <c r="E8" s="23" t="s">
        <v>10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ht="17.25" customHeight="1">
      <c r="A9" s="16"/>
      <c r="B9" s="17" t="s">
        <v>11</v>
      </c>
      <c r="C9" s="17"/>
      <c r="D9" s="17"/>
      <c r="E9" s="27" t="s">
        <v>12</v>
      </c>
      <c r="F9" s="28"/>
      <c r="G9" s="28"/>
      <c r="H9" s="28"/>
      <c r="I9" s="28"/>
      <c r="J9" s="29"/>
      <c r="K9" s="17"/>
      <c r="L9" s="17"/>
      <c r="M9" s="17"/>
      <c r="N9" s="17"/>
      <c r="O9" s="17" t="s">
        <v>13</v>
      </c>
      <c r="P9" s="30" t="s">
        <v>14</v>
      </c>
      <c r="Q9" s="31"/>
      <c r="R9" s="29"/>
      <c r="S9" s="22"/>
    </row>
    <row r="10" spans="1:19" ht="17.25" customHeight="1" hidden="1">
      <c r="A10" s="16"/>
      <c r="B10" s="17" t="s">
        <v>15</v>
      </c>
      <c r="C10" s="17"/>
      <c r="D10" s="17"/>
      <c r="E10" s="32" t="s">
        <v>12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ht="17.25" customHeight="1" hidden="1">
      <c r="A11" s="16"/>
      <c r="B11" s="17" t="s">
        <v>16</v>
      </c>
      <c r="C11" s="17"/>
      <c r="D11" s="17"/>
      <c r="E11" s="32" t="s">
        <v>12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ht="17.25" customHeight="1" hidden="1">
      <c r="A12" s="16"/>
      <c r="B12" s="17" t="s">
        <v>17</v>
      </c>
      <c r="C12" s="17"/>
      <c r="D12" s="17"/>
      <c r="E12" s="32" t="s">
        <v>12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ht="17.25" customHeight="1" hidden="1">
      <c r="A13" s="16"/>
      <c r="B13" s="17"/>
      <c r="C13" s="17"/>
      <c r="D13" s="17"/>
      <c r="E13" s="32" t="s">
        <v>12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ht="17.25" customHeight="1" hidden="1">
      <c r="A14" s="16"/>
      <c r="B14" s="17"/>
      <c r="C14" s="17"/>
      <c r="D14" s="17"/>
      <c r="E14" s="32" t="s">
        <v>12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ht="17.25" customHeight="1" hidden="1">
      <c r="A15" s="16"/>
      <c r="B15" s="17"/>
      <c r="C15" s="17"/>
      <c r="D15" s="17"/>
      <c r="E15" s="32" t="s">
        <v>12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ht="17.25" customHeight="1" hidden="1">
      <c r="A16" s="16"/>
      <c r="B16" s="17"/>
      <c r="C16" s="17"/>
      <c r="D16" s="17"/>
      <c r="E16" s="32" t="s">
        <v>12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ht="17.25" customHeight="1" hidden="1">
      <c r="A17" s="16"/>
      <c r="B17" s="17"/>
      <c r="C17" s="17"/>
      <c r="D17" s="17"/>
      <c r="E17" s="32" t="s">
        <v>12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ht="17.25" customHeight="1" hidden="1">
      <c r="A18" s="16"/>
      <c r="B18" s="17"/>
      <c r="C18" s="17"/>
      <c r="D18" s="17"/>
      <c r="E18" s="32" t="s">
        <v>12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ht="17.25" customHeight="1" hidden="1">
      <c r="A19" s="16"/>
      <c r="B19" s="17"/>
      <c r="C19" s="17"/>
      <c r="D19" s="17"/>
      <c r="E19" s="32" t="s">
        <v>12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ht="17.25" customHeight="1" hidden="1">
      <c r="A20" s="16"/>
      <c r="B20" s="17"/>
      <c r="C20" s="17"/>
      <c r="D20" s="17"/>
      <c r="E20" s="32" t="s">
        <v>12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ht="17.25" customHeight="1" hidden="1">
      <c r="A21" s="16"/>
      <c r="B21" s="17"/>
      <c r="C21" s="17"/>
      <c r="D21" s="17"/>
      <c r="E21" s="32" t="s">
        <v>12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ht="17.25" customHeight="1" hidden="1">
      <c r="A22" s="16"/>
      <c r="B22" s="17"/>
      <c r="C22" s="17"/>
      <c r="D22" s="17"/>
      <c r="E22" s="32" t="s">
        <v>12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ht="17.25" customHeight="1" hidden="1">
      <c r="A23" s="16"/>
      <c r="B23" s="17"/>
      <c r="C23" s="17"/>
      <c r="D23" s="17"/>
      <c r="E23" s="32" t="s">
        <v>12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ht="17.25" customHeight="1" hidden="1">
      <c r="A24" s="16"/>
      <c r="B24" s="17"/>
      <c r="C24" s="17"/>
      <c r="D24" s="17"/>
      <c r="E24" s="32" t="s">
        <v>12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ht="17.2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18</v>
      </c>
      <c r="P25" s="17" t="s">
        <v>19</v>
      </c>
      <c r="Q25" s="17"/>
      <c r="R25" s="17"/>
      <c r="S25" s="22"/>
    </row>
    <row r="26" spans="1:19" ht="17.25" customHeight="1">
      <c r="A26" s="16"/>
      <c r="B26" s="17" t="s">
        <v>20</v>
      </c>
      <c r="C26" s="17"/>
      <c r="D26" s="17"/>
      <c r="E26" s="18" t="s">
        <v>21</v>
      </c>
      <c r="F26" s="19"/>
      <c r="G26" s="19"/>
      <c r="H26" s="19"/>
      <c r="I26" s="19"/>
      <c r="J26" s="20"/>
      <c r="K26" s="17"/>
      <c r="L26" s="17"/>
      <c r="M26" s="17"/>
      <c r="N26" s="17"/>
      <c r="O26" s="33"/>
      <c r="P26" s="34"/>
      <c r="Q26" s="35"/>
      <c r="R26" s="36"/>
      <c r="S26" s="22"/>
    </row>
    <row r="27" spans="1:19" ht="17.25" customHeight="1">
      <c r="A27" s="16"/>
      <c r="B27" s="17" t="s">
        <v>22</v>
      </c>
      <c r="C27" s="17"/>
      <c r="D27" s="17"/>
      <c r="E27" s="23" t="s">
        <v>23</v>
      </c>
      <c r="F27" s="17"/>
      <c r="G27" s="17"/>
      <c r="H27" s="17"/>
      <c r="I27" s="17"/>
      <c r="J27" s="24"/>
      <c r="K27" s="17"/>
      <c r="L27" s="17"/>
      <c r="M27" s="17"/>
      <c r="N27" s="17"/>
      <c r="O27" s="33"/>
      <c r="P27" s="34"/>
      <c r="Q27" s="35"/>
      <c r="R27" s="36"/>
      <c r="S27" s="22"/>
    </row>
    <row r="28" spans="1:19" ht="17.25" customHeight="1">
      <c r="A28" s="16"/>
      <c r="B28" s="17" t="s">
        <v>24</v>
      </c>
      <c r="C28" s="17"/>
      <c r="D28" s="17"/>
      <c r="E28" s="23" t="s">
        <v>25</v>
      </c>
      <c r="F28" s="17"/>
      <c r="G28" s="17"/>
      <c r="H28" s="17"/>
      <c r="I28" s="17"/>
      <c r="J28" s="24"/>
      <c r="K28" s="17"/>
      <c r="L28" s="17"/>
      <c r="M28" s="17"/>
      <c r="N28" s="17"/>
      <c r="O28" s="33"/>
      <c r="P28" s="34"/>
      <c r="Q28" s="35"/>
      <c r="R28" s="36"/>
      <c r="S28" s="22"/>
    </row>
    <row r="29" spans="1:19" ht="17.25" customHeight="1">
      <c r="A29" s="16"/>
      <c r="B29" s="17"/>
      <c r="C29" s="17"/>
      <c r="D29" s="17"/>
      <c r="E29" s="30"/>
      <c r="F29" s="28"/>
      <c r="G29" s="28"/>
      <c r="H29" s="28"/>
      <c r="I29" s="28"/>
      <c r="J29" s="29"/>
      <c r="K29" s="17"/>
      <c r="L29" s="17"/>
      <c r="M29" s="17"/>
      <c r="N29" s="17"/>
      <c r="O29" s="26"/>
      <c r="P29" s="26"/>
      <c r="Q29" s="26"/>
      <c r="R29" s="17"/>
      <c r="S29" s="22"/>
    </row>
    <row r="30" spans="1:19" ht="17.25" customHeight="1">
      <c r="A30" s="16"/>
      <c r="B30" s="17"/>
      <c r="C30" s="17"/>
      <c r="D30" s="17"/>
      <c r="E30" s="37" t="s">
        <v>26</v>
      </c>
      <c r="F30" s="17"/>
      <c r="G30" s="17" t="s">
        <v>27</v>
      </c>
      <c r="H30" s="17"/>
      <c r="I30" s="17"/>
      <c r="J30" s="17"/>
      <c r="K30" s="17"/>
      <c r="L30" s="17"/>
      <c r="M30" s="17"/>
      <c r="N30" s="17"/>
      <c r="O30" s="37" t="s">
        <v>28</v>
      </c>
      <c r="P30" s="26"/>
      <c r="Q30" s="26"/>
      <c r="R30" s="38"/>
      <c r="S30" s="22"/>
    </row>
    <row r="31" spans="1:19" ht="17.25" customHeight="1">
      <c r="A31" s="16"/>
      <c r="B31" s="17"/>
      <c r="C31" s="17"/>
      <c r="D31" s="17"/>
      <c r="E31" s="33" t="s">
        <v>29</v>
      </c>
      <c r="F31" s="17"/>
      <c r="G31" s="34" t="s">
        <v>30</v>
      </c>
      <c r="H31" s="39"/>
      <c r="I31" s="40"/>
      <c r="J31" s="17"/>
      <c r="K31" s="17"/>
      <c r="L31" s="17"/>
      <c r="M31" s="17"/>
      <c r="N31" s="17"/>
      <c r="O31" s="41" t="s">
        <v>31</v>
      </c>
      <c r="P31" s="26"/>
      <c r="Q31" s="26"/>
      <c r="R31" s="42"/>
      <c r="S31" s="22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32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33</v>
      </c>
      <c r="B34" s="51"/>
      <c r="C34" s="51"/>
      <c r="D34" s="52"/>
      <c r="E34" s="53" t="s">
        <v>34</v>
      </c>
      <c r="F34" s="52"/>
      <c r="G34" s="53" t="s">
        <v>35</v>
      </c>
      <c r="H34" s="51"/>
      <c r="I34" s="52"/>
      <c r="J34" s="53" t="s">
        <v>36</v>
      </c>
      <c r="K34" s="51"/>
      <c r="L34" s="53" t="s">
        <v>37</v>
      </c>
      <c r="M34" s="51"/>
      <c r="N34" s="51"/>
      <c r="O34" s="52"/>
      <c r="P34" s="53" t="s">
        <v>38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39</v>
      </c>
      <c r="F36" s="47"/>
      <c r="G36" s="47"/>
      <c r="H36" s="47"/>
      <c r="I36" s="47"/>
      <c r="J36" s="64" t="s">
        <v>40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41</v>
      </c>
      <c r="B37" s="66"/>
      <c r="C37" s="67" t="s">
        <v>42</v>
      </c>
      <c r="D37" s="68"/>
      <c r="E37" s="68"/>
      <c r="F37" s="69"/>
      <c r="G37" s="65" t="s">
        <v>43</v>
      </c>
      <c r="H37" s="70"/>
      <c r="I37" s="67" t="s">
        <v>44</v>
      </c>
      <c r="J37" s="68"/>
      <c r="K37" s="68"/>
      <c r="L37" s="65" t="s">
        <v>45</v>
      </c>
      <c r="M37" s="70"/>
      <c r="N37" s="67" t="s">
        <v>46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47</v>
      </c>
      <c r="C38" s="20"/>
      <c r="D38" s="73" t="s">
        <v>48</v>
      </c>
      <c r="E38" s="74">
        <f>SUMIF(Rozpocet!O5:O471,8,Rozpocet!I5:I471)</f>
        <v>0</v>
      </c>
      <c r="F38" s="75"/>
      <c r="G38" s="71">
        <v>8</v>
      </c>
      <c r="H38" s="76"/>
      <c r="I38" s="36"/>
      <c r="J38" s="77"/>
      <c r="K38" s="78"/>
      <c r="L38" s="71">
        <v>13</v>
      </c>
      <c r="M38" s="34"/>
      <c r="N38" s="39"/>
      <c r="O38" s="39"/>
      <c r="P38" s="79"/>
      <c r="Q38" s="80"/>
      <c r="R38" s="74"/>
      <c r="S38" s="75"/>
    </row>
    <row r="39" spans="1:19" ht="20.25" customHeight="1">
      <c r="A39" s="71">
        <v>2</v>
      </c>
      <c r="B39" s="81"/>
      <c r="C39" s="29"/>
      <c r="D39" s="73" t="s">
        <v>50</v>
      </c>
      <c r="E39" s="74">
        <f>SUMIF(Rozpocet!O10:O471,4,Rozpocet!I10:I471)</f>
        <v>0</v>
      </c>
      <c r="F39" s="75"/>
      <c r="G39" s="71">
        <v>9</v>
      </c>
      <c r="H39" s="17"/>
      <c r="I39" s="73"/>
      <c r="J39" s="77"/>
      <c r="K39" s="78"/>
      <c r="L39" s="71">
        <v>14</v>
      </c>
      <c r="M39" s="34"/>
      <c r="N39" s="39"/>
      <c r="O39" s="39"/>
      <c r="P39" s="79"/>
      <c r="Q39" s="80"/>
      <c r="R39" s="74"/>
      <c r="S39" s="75"/>
    </row>
    <row r="40" spans="1:19" ht="20.25" customHeight="1">
      <c r="A40" s="71">
        <v>3</v>
      </c>
      <c r="B40" s="72" t="s">
        <v>51</v>
      </c>
      <c r="C40" s="20"/>
      <c r="D40" s="73" t="s">
        <v>48</v>
      </c>
      <c r="E40" s="74">
        <f>SUMIF(Rozpocet!O11:O471,32,Rozpocet!I11:I471)</f>
        <v>0</v>
      </c>
      <c r="F40" s="75"/>
      <c r="G40" s="71">
        <v>10</v>
      </c>
      <c r="H40" s="76"/>
      <c r="I40" s="36"/>
      <c r="J40" s="77"/>
      <c r="K40" s="78"/>
      <c r="L40" s="71">
        <v>15</v>
      </c>
      <c r="M40" s="34"/>
      <c r="N40" s="39"/>
      <c r="O40" s="39"/>
      <c r="P40" s="79"/>
      <c r="Q40" s="80"/>
      <c r="R40" s="74"/>
      <c r="S40" s="75"/>
    </row>
    <row r="41" spans="1:19" ht="20.25" customHeight="1">
      <c r="A41" s="71">
        <v>4</v>
      </c>
      <c r="B41" s="81"/>
      <c r="C41" s="29"/>
      <c r="D41" s="73" t="s">
        <v>50</v>
      </c>
      <c r="E41" s="74">
        <f>SUMIF(Rozpocet!O12:O471,16,Rozpocet!I12:I471)+SUMIF(Rozpocet!O12:O471,128,Rozpocet!I12:I471)</f>
        <v>0</v>
      </c>
      <c r="F41" s="75"/>
      <c r="G41" s="71">
        <v>11</v>
      </c>
      <c r="H41" s="76"/>
      <c r="I41" s="36"/>
      <c r="J41" s="77"/>
      <c r="K41" s="78"/>
      <c r="L41" s="71">
        <v>16</v>
      </c>
      <c r="M41" s="34"/>
      <c r="N41" s="39"/>
      <c r="O41" s="39"/>
      <c r="P41" s="79"/>
      <c r="Q41" s="80"/>
      <c r="R41" s="74"/>
      <c r="S41" s="75"/>
    </row>
    <row r="42" spans="1:19" ht="20.25" customHeight="1">
      <c r="A42" s="71">
        <v>5</v>
      </c>
      <c r="B42" s="72" t="s">
        <v>52</v>
      </c>
      <c r="C42" s="20"/>
      <c r="D42" s="73" t="s">
        <v>48</v>
      </c>
      <c r="E42" s="74">
        <f>SUMIF(Rozpocet!O13:O471,256,Rozpocet!I13:I471)</f>
        <v>0</v>
      </c>
      <c r="F42" s="75"/>
      <c r="G42" s="82"/>
      <c r="H42" s="39"/>
      <c r="I42" s="36"/>
      <c r="J42" s="83"/>
      <c r="K42" s="78"/>
      <c r="L42" s="71">
        <v>17</v>
      </c>
      <c r="M42" s="34"/>
      <c r="N42" s="39"/>
      <c r="O42" s="39"/>
      <c r="P42" s="79"/>
      <c r="Q42" s="80"/>
      <c r="R42" s="74"/>
      <c r="S42" s="75"/>
    </row>
    <row r="43" spans="1:19" ht="20.25" customHeight="1">
      <c r="A43" s="71">
        <v>6</v>
      </c>
      <c r="B43" s="81"/>
      <c r="C43" s="29"/>
      <c r="D43" s="73" t="s">
        <v>50</v>
      </c>
      <c r="E43" s="74">
        <f>SUMIF(Rozpocet!O14:O471,64,Rozpocet!I14:I471)</f>
        <v>0</v>
      </c>
      <c r="F43" s="75"/>
      <c r="G43" s="82"/>
      <c r="H43" s="39"/>
      <c r="I43" s="36"/>
      <c r="J43" s="83"/>
      <c r="K43" s="78"/>
      <c r="L43" s="71">
        <v>18</v>
      </c>
      <c r="M43" s="76"/>
      <c r="N43" s="39"/>
      <c r="O43" s="39"/>
      <c r="P43" s="39"/>
      <c r="Q43" s="36"/>
      <c r="R43" s="74"/>
      <c r="S43" s="75"/>
    </row>
    <row r="44" spans="1:19" ht="20.25" customHeight="1">
      <c r="A44" s="71">
        <v>7</v>
      </c>
      <c r="B44" s="84" t="s">
        <v>53</v>
      </c>
      <c r="C44" s="39"/>
      <c r="D44" s="36"/>
      <c r="E44" s="85">
        <f>SUM(E38:E43)</f>
        <v>0</v>
      </c>
      <c r="F44" s="49"/>
      <c r="G44" s="71">
        <v>12</v>
      </c>
      <c r="H44" s="84"/>
      <c r="I44" s="36"/>
      <c r="J44" s="86"/>
      <c r="K44" s="87"/>
      <c r="L44" s="71">
        <v>19</v>
      </c>
      <c r="M44" s="72" t="s">
        <v>54</v>
      </c>
      <c r="N44" s="19"/>
      <c r="O44" s="19"/>
      <c r="P44" s="19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/>
      <c r="C45" s="91"/>
      <c r="D45" s="92"/>
      <c r="E45" s="93"/>
      <c r="F45" s="45"/>
      <c r="G45" s="89">
        <v>21</v>
      </c>
      <c r="H45" s="90"/>
      <c r="I45" s="92"/>
      <c r="J45" s="94"/>
      <c r="K45" s="95">
        <f>M48</f>
        <v>15</v>
      </c>
      <c r="L45" s="89">
        <v>22</v>
      </c>
      <c r="M45" s="90"/>
      <c r="N45" s="91"/>
      <c r="O45" s="91"/>
      <c r="P45" s="91"/>
      <c r="Q45" s="92"/>
      <c r="R45" s="93"/>
      <c r="S45" s="45"/>
    </row>
    <row r="46" spans="1:19" ht="20.25" customHeight="1">
      <c r="A46" s="96" t="s">
        <v>22</v>
      </c>
      <c r="B46" s="14"/>
      <c r="C46" s="14"/>
      <c r="D46" s="14"/>
      <c r="E46" s="14"/>
      <c r="F46" s="97"/>
      <c r="G46" s="98"/>
      <c r="H46" s="14"/>
      <c r="I46" s="14"/>
      <c r="J46" s="14"/>
      <c r="K46" s="14"/>
      <c r="L46" s="65" t="s">
        <v>56</v>
      </c>
      <c r="M46" s="52"/>
      <c r="N46" s="67" t="s">
        <v>57</v>
      </c>
      <c r="O46" s="51"/>
      <c r="P46" s="51"/>
      <c r="Q46" s="51"/>
      <c r="R46" s="51"/>
      <c r="S46" s="54"/>
    </row>
    <row r="47" spans="1:19" ht="20.25" customHeight="1">
      <c r="A47" s="16"/>
      <c r="B47" s="17"/>
      <c r="C47" s="17"/>
      <c r="D47" s="17"/>
      <c r="E47" s="17"/>
      <c r="F47" s="24"/>
      <c r="G47" s="99"/>
      <c r="H47" s="17"/>
      <c r="I47" s="17"/>
      <c r="J47" s="17"/>
      <c r="K47" s="17"/>
      <c r="L47" s="71">
        <v>23</v>
      </c>
      <c r="M47" s="76" t="s">
        <v>58</v>
      </c>
      <c r="N47" s="39"/>
      <c r="O47" s="39"/>
      <c r="P47" s="39"/>
      <c r="Q47" s="75"/>
      <c r="R47" s="85">
        <f>ROUND(E44+J44+R44+E45+J45+R45,2)</f>
        <v>0</v>
      </c>
      <c r="S47" s="49"/>
    </row>
    <row r="48" spans="1:19" ht="20.25" customHeight="1">
      <c r="A48" s="100" t="s">
        <v>59</v>
      </c>
      <c r="B48" s="28"/>
      <c r="C48" s="28"/>
      <c r="D48" s="28"/>
      <c r="E48" s="28"/>
      <c r="F48" s="29"/>
      <c r="G48" s="101" t="s">
        <v>60</v>
      </c>
      <c r="H48" s="28"/>
      <c r="I48" s="28"/>
      <c r="J48" s="28"/>
      <c r="K48" s="28"/>
      <c r="L48" s="71">
        <v>24</v>
      </c>
      <c r="M48" s="102">
        <v>15</v>
      </c>
      <c r="N48" s="29" t="s">
        <v>49</v>
      </c>
      <c r="O48" s="103">
        <f>R47-O49</f>
        <v>0</v>
      </c>
      <c r="P48" s="39" t="s">
        <v>61</v>
      </c>
      <c r="Q48" s="36"/>
      <c r="R48" s="104">
        <f>ROUNDUP(O48*M48/100,1)</f>
        <v>0</v>
      </c>
      <c r="S48" s="105"/>
    </row>
    <row r="49" spans="1:19" ht="20.25" customHeight="1">
      <c r="A49" s="106" t="s">
        <v>20</v>
      </c>
      <c r="B49" s="19"/>
      <c r="C49" s="19"/>
      <c r="D49" s="19"/>
      <c r="E49" s="19"/>
      <c r="F49" s="20"/>
      <c r="G49" s="107"/>
      <c r="H49" s="19"/>
      <c r="I49" s="19"/>
      <c r="J49" s="19"/>
      <c r="K49" s="19"/>
      <c r="L49" s="71">
        <v>25</v>
      </c>
      <c r="M49" s="108">
        <v>21</v>
      </c>
      <c r="N49" s="36" t="s">
        <v>49</v>
      </c>
      <c r="O49" s="103">
        <f>ROUND(SUMIF(Rozpocet!N14:N471,M49,Rozpocet!I14:I471)+SUMIF(P38:P42,M49,R38:R42)+IF(K45=M49,J45,0),2)</f>
        <v>0</v>
      </c>
      <c r="P49" s="39" t="s">
        <v>61</v>
      </c>
      <c r="Q49" s="36"/>
      <c r="R49" s="74">
        <f>ROUNDUP(O49*M49/100,1)</f>
        <v>0</v>
      </c>
      <c r="S49" s="75"/>
    </row>
    <row r="50" spans="1:19" ht="20.25" customHeight="1">
      <c r="A50" s="16"/>
      <c r="B50" s="17"/>
      <c r="C50" s="17"/>
      <c r="D50" s="17"/>
      <c r="E50" s="17"/>
      <c r="F50" s="24"/>
      <c r="G50" s="99"/>
      <c r="H50" s="17"/>
      <c r="I50" s="17"/>
      <c r="J50" s="17"/>
      <c r="K50" s="17"/>
      <c r="L50" s="89">
        <v>26</v>
      </c>
      <c r="M50" s="109" t="s">
        <v>62</v>
      </c>
      <c r="N50" s="91"/>
      <c r="O50" s="91"/>
      <c r="P50" s="91"/>
      <c r="Q50" s="110"/>
      <c r="R50" s="111">
        <f>R47+R48+R49</f>
        <v>0</v>
      </c>
      <c r="S50" s="112"/>
    </row>
    <row r="51" spans="1:19" ht="20.25" customHeight="1">
      <c r="A51" s="100" t="s">
        <v>59</v>
      </c>
      <c r="B51" s="28"/>
      <c r="C51" s="28"/>
      <c r="D51" s="28"/>
      <c r="E51" s="28"/>
      <c r="F51" s="29"/>
      <c r="G51" s="101" t="s">
        <v>60</v>
      </c>
      <c r="H51" s="28"/>
      <c r="I51" s="28"/>
      <c r="J51" s="28"/>
      <c r="K51" s="28"/>
      <c r="L51" s="65" t="s">
        <v>63</v>
      </c>
      <c r="M51" s="52"/>
      <c r="N51" s="67" t="s">
        <v>64</v>
      </c>
      <c r="O51" s="51"/>
      <c r="P51" s="51"/>
      <c r="Q51" s="51"/>
      <c r="R51" s="113"/>
      <c r="S51" s="54"/>
    </row>
    <row r="52" spans="1:19" ht="20.25" customHeight="1">
      <c r="A52" s="106" t="s">
        <v>24</v>
      </c>
      <c r="B52" s="19"/>
      <c r="C52" s="19"/>
      <c r="D52" s="19"/>
      <c r="E52" s="19"/>
      <c r="F52" s="20"/>
      <c r="G52" s="107"/>
      <c r="H52" s="19"/>
      <c r="I52" s="19"/>
      <c r="J52" s="19"/>
      <c r="K52" s="19"/>
      <c r="L52" s="71">
        <v>27</v>
      </c>
      <c r="M52" s="76" t="s">
        <v>65</v>
      </c>
      <c r="N52" s="39"/>
      <c r="O52" s="39"/>
      <c r="P52" s="39"/>
      <c r="Q52" s="36"/>
      <c r="R52" s="74">
        <v>0</v>
      </c>
      <c r="S52" s="75"/>
    </row>
    <row r="53" spans="1:19" ht="20.25" customHeight="1">
      <c r="A53" s="16"/>
      <c r="B53" s="17"/>
      <c r="C53" s="17"/>
      <c r="D53" s="17"/>
      <c r="E53" s="17"/>
      <c r="F53" s="24"/>
      <c r="G53" s="99"/>
      <c r="H53" s="17"/>
      <c r="I53" s="17"/>
      <c r="J53" s="17"/>
      <c r="K53" s="17"/>
      <c r="L53" s="71">
        <v>28</v>
      </c>
      <c r="M53" s="76" t="s">
        <v>66</v>
      </c>
      <c r="N53" s="39"/>
      <c r="O53" s="39"/>
      <c r="P53" s="39"/>
      <c r="Q53" s="36"/>
      <c r="R53" s="74">
        <v>0</v>
      </c>
      <c r="S53" s="75"/>
    </row>
    <row r="54" spans="1:19" ht="20.25" customHeight="1">
      <c r="A54" s="114" t="s">
        <v>59</v>
      </c>
      <c r="B54" s="44"/>
      <c r="C54" s="44"/>
      <c r="D54" s="44"/>
      <c r="E54" s="44"/>
      <c r="F54" s="115"/>
      <c r="G54" s="116" t="s">
        <v>60</v>
      </c>
      <c r="H54" s="44"/>
      <c r="I54" s="44"/>
      <c r="J54" s="44"/>
      <c r="K54" s="44"/>
      <c r="L54" s="89">
        <v>29</v>
      </c>
      <c r="M54" s="90" t="s">
        <v>67</v>
      </c>
      <c r="N54" s="91"/>
      <c r="O54" s="91"/>
      <c r="P54" s="91"/>
      <c r="Q54" s="92"/>
      <c r="R54" s="58">
        <v>0</v>
      </c>
      <c r="S54" s="117"/>
    </row>
  </sheetData>
  <sheetProtection/>
  <mergeCells count="1">
    <mergeCell ref="E7:J7"/>
  </mergeCells>
  <printOptions horizontalCentered="1" verticalCentered="1"/>
  <pageMargins left="0.3937007874015748" right="0.3937007874015748" top="0.9055118110236221" bottom="0.90551181102362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86" t="s">
        <v>621</v>
      </c>
      <c r="B1" s="118"/>
      <c r="C1" s="118"/>
      <c r="D1" s="118"/>
      <c r="E1" s="118"/>
    </row>
    <row r="2" spans="1:5" ht="12" customHeight="1">
      <c r="A2" s="119" t="s">
        <v>68</v>
      </c>
      <c r="B2" s="120" t="str">
        <f>'Krycí list'!E5</f>
        <v>SO 1 - BYTOVÝ DŮM - SLÁDKOVA 4 - STAVEBNÍ ÚPRAVY DOMU</v>
      </c>
      <c r="C2" s="121"/>
      <c r="D2" s="121"/>
      <c r="E2" s="121"/>
    </row>
    <row r="3" spans="1:5" ht="12" customHeight="1">
      <c r="A3" s="119" t="s">
        <v>69</v>
      </c>
      <c r="B3" s="120" t="str">
        <f>'Krycí list'!E7</f>
        <v>D.1.1 - ARCHITEKTONICKO STAVEBNÍ ŘEŠENÍ - (rozsah a sestavení dle DSP)</v>
      </c>
      <c r="C3" s="122"/>
      <c r="D3" s="120"/>
      <c r="E3" s="123"/>
    </row>
    <row r="4" spans="1:5" ht="12" customHeight="1">
      <c r="A4" s="119" t="s">
        <v>70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71</v>
      </c>
      <c r="B5" s="120" t="str">
        <f>'Krycí list'!P5</f>
        <v>803 59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72</v>
      </c>
      <c r="B7" s="120" t="str">
        <f>'Krycí list'!E26</f>
        <v>STATUTÁRNÍ MĚSTO OSTRAVA-Měobv M.OSTRAVA A PŘÍVOZ</v>
      </c>
      <c r="C7" s="122"/>
      <c r="D7" s="120"/>
      <c r="E7" s="123"/>
    </row>
    <row r="8" spans="1:5" ht="12" customHeight="1">
      <c r="A8" s="120" t="s">
        <v>73</v>
      </c>
      <c r="B8" s="120" t="str">
        <f>'Krycí list'!E28</f>
        <v>Dle výběrového řízení</v>
      </c>
      <c r="C8" s="122"/>
      <c r="D8" s="120"/>
      <c r="E8" s="123"/>
    </row>
    <row r="9" spans="1:5" ht="12" customHeight="1">
      <c r="A9" s="120" t="s">
        <v>74</v>
      </c>
      <c r="B9" s="120" t="s">
        <v>31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75</v>
      </c>
      <c r="B11" s="125" t="s">
        <v>76</v>
      </c>
      <c r="C11" s="126" t="s">
        <v>77</v>
      </c>
      <c r="D11" s="127" t="s">
        <v>78</v>
      </c>
      <c r="E11" s="126" t="s">
        <v>79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HSV</v>
      </c>
      <c r="B14" s="137" t="str">
        <f>Rozpocet!E14</f>
        <v>Práce a dodávky HSV</v>
      </c>
      <c r="C14" s="138">
        <f>Rozpocet!I14</f>
        <v>0</v>
      </c>
      <c r="D14" s="139">
        <f>Rozpocet!K14</f>
        <v>112.86044277000002</v>
      </c>
      <c r="E14" s="139">
        <f>Rozpocet!M14</f>
        <v>69.740172</v>
      </c>
    </row>
    <row r="15" spans="1:5" s="135" customFormat="1" ht="12.75" customHeight="1">
      <c r="A15" s="140" t="str">
        <f>Rozpocet!D15</f>
        <v>3</v>
      </c>
      <c r="B15" s="141" t="str">
        <f>Rozpocet!E15</f>
        <v>Svislé a kompletní konstrukce</v>
      </c>
      <c r="C15" s="142">
        <f>Rozpocet!I15</f>
        <v>0</v>
      </c>
      <c r="D15" s="143">
        <f>Rozpocet!K15</f>
        <v>1.4490182999999999</v>
      </c>
      <c r="E15" s="143">
        <f>Rozpocet!M15</f>
        <v>0</v>
      </c>
    </row>
    <row r="16" spans="1:5" s="135" customFormat="1" ht="12.75" customHeight="1">
      <c r="A16" s="140" t="str">
        <f>Rozpocet!D32</f>
        <v>6</v>
      </c>
      <c r="B16" s="141" t="str">
        <f>Rozpocet!E32</f>
        <v>Úpravy povrchů, podlahy a osazování výplní</v>
      </c>
      <c r="C16" s="142">
        <f>Rozpocet!I32</f>
        <v>0</v>
      </c>
      <c r="D16" s="143">
        <f>Rozpocet!K32</f>
        <v>111.36942447000001</v>
      </c>
      <c r="E16" s="143">
        <f>Rozpocet!M32</f>
        <v>0</v>
      </c>
    </row>
    <row r="17" spans="1:5" s="135" customFormat="1" ht="12.75" customHeight="1">
      <c r="A17" s="140" t="str">
        <f>Rozpocet!D82</f>
        <v>9</v>
      </c>
      <c r="B17" s="141" t="str">
        <f>Rozpocet!E82</f>
        <v>Ostatní konstrukce a práce-bourání</v>
      </c>
      <c r="C17" s="142">
        <f>Rozpocet!I82</f>
        <v>0</v>
      </c>
      <c r="D17" s="143">
        <f>Rozpocet!K82</f>
        <v>0.042</v>
      </c>
      <c r="E17" s="143">
        <f>Rozpocet!M82</f>
        <v>69.740172</v>
      </c>
    </row>
    <row r="18" spans="1:5" s="135" customFormat="1" ht="12.75" customHeight="1">
      <c r="A18" s="144" t="str">
        <f>Rozpocet!D83</f>
        <v>95</v>
      </c>
      <c r="B18" s="145" t="str">
        <f>Rozpocet!E83</f>
        <v>Různé dokončovací konstrukce a práce pozemních staveb</v>
      </c>
      <c r="C18" s="146">
        <f>Rozpocet!I83</f>
        <v>0</v>
      </c>
      <c r="D18" s="147">
        <f>Rozpocet!K83</f>
        <v>0</v>
      </c>
      <c r="E18" s="147">
        <f>Rozpocet!M83</f>
        <v>0</v>
      </c>
    </row>
    <row r="19" spans="1:5" s="135" customFormat="1" ht="12.75" customHeight="1">
      <c r="A19" s="144" t="str">
        <f>Rozpocet!D98</f>
        <v>99</v>
      </c>
      <c r="B19" s="145" t="str">
        <f>Rozpocet!E98</f>
        <v>Přesun hmot, bourací a demontážní práce</v>
      </c>
      <c r="C19" s="146">
        <f>Rozpocet!I98</f>
        <v>0</v>
      </c>
      <c r="D19" s="147">
        <f>Rozpocet!K98</f>
        <v>0.042</v>
      </c>
      <c r="E19" s="147">
        <f>Rozpocet!M98</f>
        <v>69.740172</v>
      </c>
    </row>
    <row r="20" spans="1:5" s="135" customFormat="1" ht="12.75" customHeight="1">
      <c r="A20" s="136" t="str">
        <f>Rozpocet!D170</f>
        <v>PSV</v>
      </c>
      <c r="B20" s="137" t="str">
        <f>Rozpocet!E170</f>
        <v>Práce a dodávky PSV</v>
      </c>
      <c r="C20" s="138">
        <f>Rozpocet!I170</f>
        <v>0</v>
      </c>
      <c r="D20" s="139">
        <f>Rozpocet!K170</f>
        <v>6.95613618</v>
      </c>
      <c r="E20" s="139">
        <f>Rozpocet!M170</f>
        <v>2.4847579999999994</v>
      </c>
    </row>
    <row r="21" spans="1:5" s="135" customFormat="1" ht="12.75" customHeight="1">
      <c r="A21" s="140" t="str">
        <f>Rozpocet!D171</f>
        <v>711</v>
      </c>
      <c r="B21" s="141" t="str">
        <f>Rozpocet!E171</f>
        <v>Izolace proti vodě, vlhkosti a plynům</v>
      </c>
      <c r="C21" s="142">
        <f>Rozpocet!I171</f>
        <v>0</v>
      </c>
      <c r="D21" s="143">
        <f>Rozpocet!K171</f>
        <v>0.18985499999999997</v>
      </c>
      <c r="E21" s="143">
        <f>Rozpocet!M171</f>
        <v>0</v>
      </c>
    </row>
    <row r="22" spans="1:5" s="135" customFormat="1" ht="12.75" customHeight="1">
      <c r="A22" s="140" t="str">
        <f>Rozpocet!D175</f>
        <v>762</v>
      </c>
      <c r="B22" s="141" t="str">
        <f>Rozpocet!E175</f>
        <v>Konstrukce tesařské</v>
      </c>
      <c r="C22" s="142">
        <f>Rozpocet!I175</f>
        <v>0</v>
      </c>
      <c r="D22" s="143">
        <f>Rozpocet!K175</f>
        <v>0.8553149</v>
      </c>
      <c r="E22" s="143">
        <f>Rozpocet!M175</f>
        <v>1.1883</v>
      </c>
    </row>
    <row r="23" spans="1:5" s="135" customFormat="1" ht="12.75" customHeight="1">
      <c r="A23" s="140" t="str">
        <f>Rozpocet!D189</f>
        <v>763</v>
      </c>
      <c r="B23" s="141" t="str">
        <f>Rozpocet!E189</f>
        <v>Konstrukce montované z desek, dílců a panelů</v>
      </c>
      <c r="C23" s="142">
        <f>Rozpocet!I189</f>
        <v>0</v>
      </c>
      <c r="D23" s="143">
        <f>Rozpocet!K189</f>
        <v>2.47785638</v>
      </c>
      <c r="E23" s="143">
        <f>Rozpocet!M189</f>
        <v>0.009588000000000001</v>
      </c>
    </row>
    <row r="24" spans="1:5" s="135" customFormat="1" ht="12.75" customHeight="1">
      <c r="A24" s="140" t="str">
        <f>Rozpocet!D215</f>
        <v>764</v>
      </c>
      <c r="B24" s="141" t="str">
        <f>Rozpocet!E215</f>
        <v>Konstrukce klempířské</v>
      </c>
      <c r="C24" s="142">
        <f>Rozpocet!I215</f>
        <v>0</v>
      </c>
      <c r="D24" s="143">
        <f>Rozpocet!K215</f>
        <v>0</v>
      </c>
      <c r="E24" s="143">
        <f>Rozpocet!M215</f>
        <v>0.16335</v>
      </c>
    </row>
    <row r="25" spans="1:5" s="135" customFormat="1" ht="12.75" customHeight="1">
      <c r="A25" s="140" t="str">
        <f>Rozpocet!D244</f>
        <v>766</v>
      </c>
      <c r="B25" s="141" t="str">
        <f>Rozpocet!E244</f>
        <v>Konstrukce truhlářské</v>
      </c>
      <c r="C25" s="142">
        <f>Rozpocet!I244</f>
        <v>0</v>
      </c>
      <c r="D25" s="143">
        <f>Rozpocet!K244</f>
        <v>0</v>
      </c>
      <c r="E25" s="143">
        <f>Rozpocet!M244</f>
        <v>1.05825</v>
      </c>
    </row>
    <row r="26" spans="1:5" s="135" customFormat="1" ht="12.75" customHeight="1">
      <c r="A26" s="140" t="str">
        <f>Rozpocet!D365</f>
        <v>767</v>
      </c>
      <c r="B26" s="141" t="str">
        <f>Rozpocet!E365</f>
        <v>Konstrukce zámečnické</v>
      </c>
      <c r="C26" s="142">
        <f>Rozpocet!I365</f>
        <v>0</v>
      </c>
      <c r="D26" s="143">
        <f>Rozpocet!K365</f>
        <v>0</v>
      </c>
      <c r="E26" s="143">
        <f>Rozpocet!M365</f>
        <v>0</v>
      </c>
    </row>
    <row r="27" spans="1:5" s="135" customFormat="1" ht="12.75" customHeight="1">
      <c r="A27" s="140" t="str">
        <f>Rozpocet!D419</f>
        <v>771</v>
      </c>
      <c r="B27" s="141" t="str">
        <f>Rozpocet!E419</f>
        <v>Podlahy z dlaždic</v>
      </c>
      <c r="C27" s="142">
        <f>Rozpocet!I419</f>
        <v>0</v>
      </c>
      <c r="D27" s="143">
        <f>Rozpocet!K419</f>
        <v>0.19880599999999998</v>
      </c>
      <c r="E27" s="143">
        <f>Rozpocet!M419</f>
        <v>0</v>
      </c>
    </row>
    <row r="28" spans="1:5" s="135" customFormat="1" ht="12.75" customHeight="1">
      <c r="A28" s="140" t="str">
        <f>Rozpocet!D428</f>
        <v>776</v>
      </c>
      <c r="B28" s="141" t="str">
        <f>Rozpocet!E428</f>
        <v>Podlahy povlakové</v>
      </c>
      <c r="C28" s="142">
        <f>Rozpocet!I428</f>
        <v>0</v>
      </c>
      <c r="D28" s="143">
        <f>Rozpocet!K428</f>
        <v>0.1219704</v>
      </c>
      <c r="E28" s="143">
        <f>Rozpocet!M428</f>
        <v>0.06527</v>
      </c>
    </row>
    <row r="29" spans="1:5" s="135" customFormat="1" ht="12.75" customHeight="1">
      <c r="A29" s="140" t="str">
        <f>Rozpocet!D441</f>
        <v>777</v>
      </c>
      <c r="B29" s="141" t="str">
        <f>Rozpocet!E441</f>
        <v>Podlahy lité</v>
      </c>
      <c r="C29" s="142">
        <f>Rozpocet!I441</f>
        <v>0</v>
      </c>
      <c r="D29" s="143">
        <f>Rozpocet!K441</f>
        <v>0.08024999999999999</v>
      </c>
      <c r="E29" s="143">
        <f>Rozpocet!M441</f>
        <v>0</v>
      </c>
    </row>
    <row r="30" spans="1:5" s="135" customFormat="1" ht="12.75" customHeight="1">
      <c r="A30" s="140" t="str">
        <f>Rozpocet!D448</f>
        <v>781</v>
      </c>
      <c r="B30" s="141" t="str">
        <f>Rozpocet!E448</f>
        <v>Dokončovací práce - obklady keramické</v>
      </c>
      <c r="C30" s="142">
        <f>Rozpocet!I448</f>
        <v>0</v>
      </c>
      <c r="D30" s="143">
        <f>Rozpocet!K448</f>
        <v>1.4929335</v>
      </c>
      <c r="E30" s="143">
        <f>Rozpocet!M448</f>
        <v>0</v>
      </c>
    </row>
    <row r="31" spans="1:5" s="135" customFormat="1" ht="12.75" customHeight="1">
      <c r="A31" s="140" t="str">
        <f>Rozpocet!D459</f>
        <v>783</v>
      </c>
      <c r="B31" s="141" t="str">
        <f>Rozpocet!E459</f>
        <v>Dokončovací práce - nátěry</v>
      </c>
      <c r="C31" s="142">
        <f>Rozpocet!I459</f>
        <v>0</v>
      </c>
      <c r="D31" s="143">
        <f>Rozpocet!K459</f>
        <v>0</v>
      </c>
      <c r="E31" s="143">
        <f>Rozpocet!M459</f>
        <v>0</v>
      </c>
    </row>
    <row r="32" spans="1:5" s="135" customFormat="1" ht="12.75" customHeight="1">
      <c r="A32" s="140" t="str">
        <f>Rozpocet!D464</f>
        <v>784</v>
      </c>
      <c r="B32" s="141" t="str">
        <f>Rozpocet!E464</f>
        <v>Dokončovací práce - malby</v>
      </c>
      <c r="C32" s="142">
        <f>Rozpocet!I464</f>
        <v>0</v>
      </c>
      <c r="D32" s="143">
        <f>Rozpocet!K464</f>
        <v>1.53915</v>
      </c>
      <c r="E32" s="143">
        <f>Rozpocet!M464</f>
        <v>0</v>
      </c>
    </row>
    <row r="33" spans="2:5" s="148" customFormat="1" ht="12.75" customHeight="1">
      <c r="B33" s="149" t="s">
        <v>80</v>
      </c>
      <c r="C33" s="150">
        <f>Rozpocet!I471</f>
        <v>0</v>
      </c>
      <c r="D33" s="151">
        <f>Rozpocet!K471</f>
        <v>119.81657895000002</v>
      </c>
      <c r="E33" s="151">
        <f>Rozpocet!M471</f>
        <v>72.22493</v>
      </c>
    </row>
  </sheetData>
  <sheetProtection/>
  <printOptions horizontalCentered="1"/>
  <pageMargins left="0.5118110236220472" right="0.5118110236220472" top="0.7874015748031497" bottom="0.7874015748031497" header="0" footer="0"/>
  <pageSetup fitToHeight="999"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1"/>
  <sheetViews>
    <sheetView showGridLines="0" tabSelected="1" zoomScalePageLayoutView="0" workbookViewId="0" topLeftCell="A1">
      <pane ySplit="13" topLeftCell="A422" activePane="bottomLeft" state="frozen"/>
      <selection pane="topLeft" activeCell="A1" sqref="A1"/>
      <selection pane="bottomLeft" activeCell="I431" sqref="I43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8" width="9.140625" style="2" hidden="1" customWidth="1"/>
    <col min="19" max="16384" width="9.140625" style="2" customWidth="1"/>
  </cols>
  <sheetData>
    <row r="1" spans="1:16" ht="18" customHeight="1">
      <c r="A1" s="186" t="s">
        <v>622</v>
      </c>
      <c r="B1" s="152"/>
      <c r="C1" s="152"/>
      <c r="D1" s="152"/>
      <c r="E1" s="152"/>
      <c r="F1" s="152"/>
      <c r="G1" s="152"/>
      <c r="H1" s="152"/>
      <c r="I1" s="185" t="s">
        <v>620</v>
      </c>
      <c r="J1" s="152"/>
      <c r="K1" s="152"/>
      <c r="L1" s="152"/>
      <c r="M1" s="152"/>
      <c r="N1" s="152"/>
      <c r="O1" s="153"/>
      <c r="P1" s="153"/>
    </row>
    <row r="2" spans="1:16" ht="11.25" customHeight="1">
      <c r="A2" s="119" t="s">
        <v>68</v>
      </c>
      <c r="B2" s="120"/>
      <c r="C2" s="120" t="str">
        <f>'Krycí list'!E5</f>
        <v>SO 1 - BYTOVÝ DŮM - SLÁDKOVA 4 - STAVEBNÍ ÚPRAVY DOMU</v>
      </c>
      <c r="D2" s="120"/>
      <c r="E2" s="120"/>
      <c r="F2" s="120"/>
      <c r="G2" s="120"/>
      <c r="H2" s="120"/>
      <c r="I2" s="120"/>
      <c r="J2" s="120"/>
      <c r="K2" s="120"/>
      <c r="L2" s="152"/>
      <c r="M2" s="152"/>
      <c r="N2" s="152"/>
      <c r="O2" s="153"/>
      <c r="P2" s="153"/>
    </row>
    <row r="3" spans="1:16" ht="11.25" customHeight="1">
      <c r="A3" s="119" t="s">
        <v>69</v>
      </c>
      <c r="B3" s="120"/>
      <c r="C3" s="120" t="str">
        <f>'Krycí list'!E7</f>
        <v>D.1.1 - ARCHITEKTONICKO STAVEBNÍ ŘEŠENÍ - (rozsah a sestavení dle DSP)</v>
      </c>
      <c r="D3" s="120"/>
      <c r="E3" s="120"/>
      <c r="F3" s="120"/>
      <c r="G3" s="120"/>
      <c r="H3" s="120"/>
      <c r="I3" s="120"/>
      <c r="J3" s="120"/>
      <c r="K3" s="120"/>
      <c r="L3" s="152"/>
      <c r="M3" s="152"/>
      <c r="N3" s="152"/>
      <c r="O3" s="153"/>
      <c r="P3" s="153"/>
    </row>
    <row r="4" spans="1:16" ht="11.25" customHeight="1">
      <c r="A4" s="119" t="s">
        <v>70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52"/>
      <c r="M4" s="152"/>
      <c r="N4" s="152"/>
      <c r="O4" s="153"/>
      <c r="P4" s="153"/>
    </row>
    <row r="5" spans="1:16" ht="11.25" customHeight="1">
      <c r="A5" s="120" t="s">
        <v>81</v>
      </c>
      <c r="B5" s="120"/>
      <c r="C5" s="120" t="str">
        <f>'Krycí list'!P5</f>
        <v>803 59</v>
      </c>
      <c r="D5" s="120"/>
      <c r="E5" s="120"/>
      <c r="F5" s="120"/>
      <c r="G5" s="120"/>
      <c r="H5" s="120"/>
      <c r="I5" s="120"/>
      <c r="J5" s="120"/>
      <c r="K5" s="120"/>
      <c r="L5" s="152"/>
      <c r="M5" s="152"/>
      <c r="N5" s="152"/>
      <c r="O5" s="153"/>
      <c r="P5" s="153"/>
    </row>
    <row r="6" spans="1:16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52"/>
      <c r="M6" s="152"/>
      <c r="N6" s="152"/>
      <c r="O6" s="153"/>
      <c r="P6" s="153"/>
    </row>
    <row r="7" spans="1:16" ht="11.25" customHeight="1">
      <c r="A7" s="120" t="s">
        <v>72</v>
      </c>
      <c r="B7" s="120"/>
      <c r="C7" s="120" t="str">
        <f>'Krycí list'!E26</f>
        <v>STATUTÁRNÍ MĚSTO OSTRAVA-Měobv M.OSTRAVA A PŘÍVOZ</v>
      </c>
      <c r="D7" s="120"/>
      <c r="E7" s="120"/>
      <c r="F7" s="120"/>
      <c r="G7" s="120"/>
      <c r="H7" s="120"/>
      <c r="I7" s="120"/>
      <c r="J7" s="120"/>
      <c r="K7" s="120"/>
      <c r="L7" s="152"/>
      <c r="M7" s="152"/>
      <c r="N7" s="152"/>
      <c r="O7" s="153"/>
      <c r="P7" s="153"/>
    </row>
    <row r="8" spans="1:16" ht="11.25" customHeight="1">
      <c r="A8" s="120" t="s">
        <v>73</v>
      </c>
      <c r="B8" s="120"/>
      <c r="C8" s="120" t="str">
        <f>'Krycí list'!E28</f>
        <v>Dle výběrového řízení</v>
      </c>
      <c r="D8" s="120"/>
      <c r="E8" s="120"/>
      <c r="F8" s="120"/>
      <c r="G8" s="120"/>
      <c r="H8" s="120"/>
      <c r="I8" s="120"/>
      <c r="J8" s="120"/>
      <c r="K8" s="120"/>
      <c r="L8" s="152"/>
      <c r="M8" s="152"/>
      <c r="N8" s="152"/>
      <c r="O8" s="153"/>
      <c r="P8" s="153"/>
    </row>
    <row r="9" spans="1:16" ht="11.25" customHeight="1">
      <c r="A9" s="120" t="s">
        <v>74</v>
      </c>
      <c r="B9" s="120"/>
      <c r="C9" s="120" t="s">
        <v>31</v>
      </c>
      <c r="D9" s="120"/>
      <c r="E9" s="120"/>
      <c r="F9" s="120"/>
      <c r="G9" s="120"/>
      <c r="H9" s="120"/>
      <c r="I9" s="120"/>
      <c r="J9" s="120"/>
      <c r="K9" s="120"/>
      <c r="L9" s="152"/>
      <c r="M9" s="152"/>
      <c r="N9" s="152"/>
      <c r="O9" s="153"/>
      <c r="P9" s="153"/>
    </row>
    <row r="10" spans="1:16" ht="5.2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153"/>
    </row>
    <row r="11" spans="1:16" ht="21.75" customHeight="1">
      <c r="A11" s="124" t="s">
        <v>82</v>
      </c>
      <c r="B11" s="125" t="s">
        <v>83</v>
      </c>
      <c r="C11" s="125" t="s">
        <v>84</v>
      </c>
      <c r="D11" s="125" t="s">
        <v>85</v>
      </c>
      <c r="E11" s="125" t="s">
        <v>76</v>
      </c>
      <c r="F11" s="125" t="s">
        <v>86</v>
      </c>
      <c r="G11" s="125" t="s">
        <v>87</v>
      </c>
      <c r="H11" s="125" t="s">
        <v>88</v>
      </c>
      <c r="I11" s="125" t="s">
        <v>77</v>
      </c>
      <c r="J11" s="125" t="s">
        <v>89</v>
      </c>
      <c r="K11" s="125" t="s">
        <v>78</v>
      </c>
      <c r="L11" s="125" t="s">
        <v>90</v>
      </c>
      <c r="M11" s="125" t="s">
        <v>91</v>
      </c>
      <c r="N11" s="126" t="s">
        <v>92</v>
      </c>
      <c r="O11" s="154" t="s">
        <v>93</v>
      </c>
      <c r="P11" s="155" t="s">
        <v>94</v>
      </c>
    </row>
    <row r="12" spans="1:16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30">
        <v>10</v>
      </c>
      <c r="O12" s="156">
        <v>11</v>
      </c>
      <c r="P12" s="157">
        <v>12</v>
      </c>
    </row>
    <row r="13" spans="1:16" ht="3.7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 s="158"/>
    </row>
    <row r="14" spans="1:16" s="135" customFormat="1" ht="12.75" customHeight="1">
      <c r="A14" s="159"/>
      <c r="B14" s="160" t="s">
        <v>56</v>
      </c>
      <c r="C14" s="159"/>
      <c r="D14" s="159" t="s">
        <v>47</v>
      </c>
      <c r="E14" s="159" t="s">
        <v>95</v>
      </c>
      <c r="F14" s="159"/>
      <c r="G14" s="159"/>
      <c r="H14" s="159"/>
      <c r="I14" s="161">
        <f>I15+I32+I82</f>
        <v>0</v>
      </c>
      <c r="J14" s="159"/>
      <c r="K14" s="162">
        <f>K15+K32+K82</f>
        <v>112.86044277000002</v>
      </c>
      <c r="L14" s="159"/>
      <c r="M14" s="162">
        <f>M15+M32+M82</f>
        <v>69.740172</v>
      </c>
      <c r="N14" s="159"/>
      <c r="P14" s="137" t="s">
        <v>96</v>
      </c>
    </row>
    <row r="15" spans="2:16" s="135" customFormat="1" ht="12.75" customHeight="1">
      <c r="B15" s="140" t="s">
        <v>56</v>
      </c>
      <c r="D15" s="141" t="s">
        <v>97</v>
      </c>
      <c r="E15" s="141" t="s">
        <v>98</v>
      </c>
      <c r="I15" s="142">
        <f>SUM(I16:I31)</f>
        <v>0</v>
      </c>
      <c r="K15" s="143">
        <f>SUM(K16:K31)</f>
        <v>1.4490182999999999</v>
      </c>
      <c r="M15" s="143">
        <f>SUM(M16:M31)</f>
        <v>0</v>
      </c>
      <c r="P15" s="141" t="s">
        <v>99</v>
      </c>
    </row>
    <row r="16" spans="1:16" s="17" customFormat="1" ht="24" customHeight="1">
      <c r="A16" s="163" t="s">
        <v>99</v>
      </c>
      <c r="B16" s="163" t="s">
        <v>100</v>
      </c>
      <c r="C16" s="163" t="s">
        <v>101</v>
      </c>
      <c r="D16" s="17" t="s">
        <v>102</v>
      </c>
      <c r="E16" s="164" t="s">
        <v>103</v>
      </c>
      <c r="F16" s="163" t="s">
        <v>104</v>
      </c>
      <c r="G16" s="165">
        <v>0.171</v>
      </c>
      <c r="H16" s="166"/>
      <c r="I16" s="166">
        <f>ROUND(G16*H16,2)</f>
        <v>0</v>
      </c>
      <c r="J16" s="167">
        <v>1.6285</v>
      </c>
      <c r="K16" s="165">
        <f>G16*J16</f>
        <v>0.27847350000000004</v>
      </c>
      <c r="L16" s="167">
        <v>0</v>
      </c>
      <c r="M16" s="165">
        <f>G16*L16</f>
        <v>0</v>
      </c>
      <c r="N16" s="168">
        <v>15</v>
      </c>
      <c r="O16" s="169">
        <v>4</v>
      </c>
      <c r="P16" s="17" t="s">
        <v>105</v>
      </c>
    </row>
    <row r="17" spans="4:18" s="17" customFormat="1" ht="15.75" customHeight="1">
      <c r="D17" s="170"/>
      <c r="E17" s="170" t="s">
        <v>106</v>
      </c>
      <c r="G17" s="171"/>
      <c r="P17" s="170" t="s">
        <v>105</v>
      </c>
      <c r="Q17" s="170" t="s">
        <v>99</v>
      </c>
      <c r="R17" s="170" t="s">
        <v>107</v>
      </c>
    </row>
    <row r="18" spans="4:18" s="17" customFormat="1" ht="15.75" customHeight="1">
      <c r="D18" s="172"/>
      <c r="E18" s="172" t="s">
        <v>108</v>
      </c>
      <c r="G18" s="173">
        <v>0.171</v>
      </c>
      <c r="P18" s="172" t="s">
        <v>105</v>
      </c>
      <c r="Q18" s="172" t="s">
        <v>105</v>
      </c>
      <c r="R18" s="172" t="s">
        <v>107</v>
      </c>
    </row>
    <row r="19" spans="4:18" s="17" customFormat="1" ht="15.75" customHeight="1">
      <c r="D19" s="174"/>
      <c r="E19" s="174" t="s">
        <v>109</v>
      </c>
      <c r="G19" s="175">
        <v>0.171</v>
      </c>
      <c r="P19" s="174" t="s">
        <v>105</v>
      </c>
      <c r="Q19" s="174" t="s">
        <v>110</v>
      </c>
      <c r="R19" s="174" t="s">
        <v>107</v>
      </c>
    </row>
    <row r="20" spans="1:16" s="17" customFormat="1" ht="24" customHeight="1">
      <c r="A20" s="163" t="s">
        <v>105</v>
      </c>
      <c r="B20" s="163" t="s">
        <v>100</v>
      </c>
      <c r="C20" s="163" t="s">
        <v>101</v>
      </c>
      <c r="D20" s="17" t="s">
        <v>111</v>
      </c>
      <c r="E20" s="164" t="s">
        <v>112</v>
      </c>
      <c r="F20" s="163" t="s">
        <v>113</v>
      </c>
      <c r="G20" s="165">
        <v>1.08</v>
      </c>
      <c r="H20" s="166"/>
      <c r="I20" s="166">
        <f>ROUND(G20*H20,2)</f>
        <v>0</v>
      </c>
      <c r="J20" s="167">
        <v>0.21156</v>
      </c>
      <c r="K20" s="165">
        <f>G20*J20</f>
        <v>0.22848480000000002</v>
      </c>
      <c r="L20" s="167">
        <v>0</v>
      </c>
      <c r="M20" s="165">
        <f>G20*L20</f>
        <v>0</v>
      </c>
      <c r="N20" s="168">
        <v>15</v>
      </c>
      <c r="O20" s="169">
        <v>4</v>
      </c>
      <c r="P20" s="17" t="s">
        <v>105</v>
      </c>
    </row>
    <row r="21" spans="4:18" s="17" customFormat="1" ht="15.75" customHeight="1">
      <c r="D21" s="170"/>
      <c r="E21" s="170" t="s">
        <v>106</v>
      </c>
      <c r="G21" s="171"/>
      <c r="P21" s="170" t="s">
        <v>105</v>
      </c>
      <c r="Q21" s="170" t="s">
        <v>99</v>
      </c>
      <c r="R21" s="170" t="s">
        <v>107</v>
      </c>
    </row>
    <row r="22" spans="4:18" s="17" customFormat="1" ht="15.75" customHeight="1">
      <c r="D22" s="172"/>
      <c r="E22" s="172" t="s">
        <v>114</v>
      </c>
      <c r="G22" s="173">
        <v>1.08</v>
      </c>
      <c r="P22" s="172" t="s">
        <v>105</v>
      </c>
      <c r="Q22" s="172" t="s">
        <v>105</v>
      </c>
      <c r="R22" s="172" t="s">
        <v>107</v>
      </c>
    </row>
    <row r="23" spans="4:18" s="17" customFormat="1" ht="15.75" customHeight="1">
      <c r="D23" s="174"/>
      <c r="E23" s="174" t="s">
        <v>109</v>
      </c>
      <c r="G23" s="175">
        <v>1.08</v>
      </c>
      <c r="P23" s="174" t="s">
        <v>105</v>
      </c>
      <c r="Q23" s="174" t="s">
        <v>110</v>
      </c>
      <c r="R23" s="174" t="s">
        <v>107</v>
      </c>
    </row>
    <row r="24" spans="1:16" s="17" customFormat="1" ht="34.5" customHeight="1">
      <c r="A24" s="163" t="s">
        <v>97</v>
      </c>
      <c r="B24" s="163" t="s">
        <v>100</v>
      </c>
      <c r="C24" s="163" t="s">
        <v>101</v>
      </c>
      <c r="D24" s="17" t="s">
        <v>115</v>
      </c>
      <c r="E24" s="164" t="s">
        <v>116</v>
      </c>
      <c r="F24" s="163" t="s">
        <v>113</v>
      </c>
      <c r="G24" s="165">
        <v>12</v>
      </c>
      <c r="H24" s="166"/>
      <c r="I24" s="166">
        <f>ROUND(G24*H24,2)</f>
        <v>0</v>
      </c>
      <c r="J24" s="167">
        <v>0.06982</v>
      </c>
      <c r="K24" s="165">
        <f>G24*J24</f>
        <v>0.8378399999999999</v>
      </c>
      <c r="L24" s="167">
        <v>0</v>
      </c>
      <c r="M24" s="165">
        <f>G24*L24</f>
        <v>0</v>
      </c>
      <c r="N24" s="168">
        <v>15</v>
      </c>
      <c r="O24" s="169">
        <v>4</v>
      </c>
      <c r="P24" s="17" t="s">
        <v>105</v>
      </c>
    </row>
    <row r="25" spans="4:18" s="17" customFormat="1" ht="15.75" customHeight="1">
      <c r="D25" s="170"/>
      <c r="E25" s="170" t="s">
        <v>106</v>
      </c>
      <c r="G25" s="171"/>
      <c r="P25" s="170" t="s">
        <v>105</v>
      </c>
      <c r="Q25" s="170" t="s">
        <v>99</v>
      </c>
      <c r="R25" s="170" t="s">
        <v>107</v>
      </c>
    </row>
    <row r="26" spans="4:18" s="17" customFormat="1" ht="15.75" customHeight="1">
      <c r="D26" s="172"/>
      <c r="E26" s="172" t="s">
        <v>117</v>
      </c>
      <c r="G26" s="173">
        <v>12</v>
      </c>
      <c r="P26" s="172" t="s">
        <v>105</v>
      </c>
      <c r="Q26" s="172" t="s">
        <v>105</v>
      </c>
      <c r="R26" s="172" t="s">
        <v>107</v>
      </c>
    </row>
    <row r="27" spans="4:18" s="17" customFormat="1" ht="15.75" customHeight="1">
      <c r="D27" s="174"/>
      <c r="E27" s="174" t="s">
        <v>109</v>
      </c>
      <c r="G27" s="175">
        <v>12</v>
      </c>
      <c r="P27" s="174" t="s">
        <v>105</v>
      </c>
      <c r="Q27" s="174" t="s">
        <v>110</v>
      </c>
      <c r="R27" s="174" t="s">
        <v>107</v>
      </c>
    </row>
    <row r="28" spans="1:16" s="17" customFormat="1" ht="34.5" customHeight="1">
      <c r="A28" s="163" t="s">
        <v>110</v>
      </c>
      <c r="B28" s="163" t="s">
        <v>100</v>
      </c>
      <c r="C28" s="163" t="s">
        <v>101</v>
      </c>
      <c r="D28" s="17" t="s">
        <v>118</v>
      </c>
      <c r="E28" s="164" t="s">
        <v>119</v>
      </c>
      <c r="F28" s="163" t="s">
        <v>113</v>
      </c>
      <c r="G28" s="165">
        <v>1</v>
      </c>
      <c r="H28" s="166"/>
      <c r="I28" s="166">
        <f>ROUND(G28*H28,2)</f>
        <v>0</v>
      </c>
      <c r="J28" s="167">
        <v>0.10422</v>
      </c>
      <c r="K28" s="165">
        <f>G28*J28</f>
        <v>0.10422</v>
      </c>
      <c r="L28" s="167">
        <v>0</v>
      </c>
      <c r="M28" s="165">
        <f>G28*L28</f>
        <v>0</v>
      </c>
      <c r="N28" s="168">
        <v>15</v>
      </c>
      <c r="O28" s="169">
        <v>4</v>
      </c>
      <c r="P28" s="17" t="s">
        <v>105</v>
      </c>
    </row>
    <row r="29" spans="4:18" s="17" customFormat="1" ht="15.75" customHeight="1">
      <c r="D29" s="170"/>
      <c r="E29" s="170" t="s">
        <v>106</v>
      </c>
      <c r="G29" s="171"/>
      <c r="P29" s="170" t="s">
        <v>105</v>
      </c>
      <c r="Q29" s="170" t="s">
        <v>99</v>
      </c>
      <c r="R29" s="170" t="s">
        <v>107</v>
      </c>
    </row>
    <row r="30" spans="4:18" s="17" customFormat="1" ht="15.75" customHeight="1">
      <c r="D30" s="172"/>
      <c r="E30" s="172" t="s">
        <v>120</v>
      </c>
      <c r="G30" s="173">
        <v>1</v>
      </c>
      <c r="P30" s="172" t="s">
        <v>105</v>
      </c>
      <c r="Q30" s="172" t="s">
        <v>105</v>
      </c>
      <c r="R30" s="172" t="s">
        <v>107</v>
      </c>
    </row>
    <row r="31" spans="4:18" s="17" customFormat="1" ht="15.75" customHeight="1">
      <c r="D31" s="174"/>
      <c r="E31" s="174" t="s">
        <v>109</v>
      </c>
      <c r="G31" s="175">
        <v>1</v>
      </c>
      <c r="P31" s="174" t="s">
        <v>105</v>
      </c>
      <c r="Q31" s="174" t="s">
        <v>110</v>
      </c>
      <c r="R31" s="174" t="s">
        <v>107</v>
      </c>
    </row>
    <row r="32" spans="2:16" s="135" customFormat="1" ht="12.75" customHeight="1">
      <c r="B32" s="140" t="s">
        <v>56</v>
      </c>
      <c r="D32" s="141" t="s">
        <v>121</v>
      </c>
      <c r="E32" s="141" t="s">
        <v>122</v>
      </c>
      <c r="I32" s="142">
        <f>SUM(I33:I81)</f>
        <v>0</v>
      </c>
      <c r="K32" s="143">
        <f>SUM(K33:K81)</f>
        <v>111.36942447000001</v>
      </c>
      <c r="M32" s="143">
        <f>SUM(M33:M81)</f>
        <v>0</v>
      </c>
      <c r="P32" s="141" t="s">
        <v>99</v>
      </c>
    </row>
    <row r="33" spans="1:16" s="17" customFormat="1" ht="13.5" customHeight="1">
      <c r="A33" s="163" t="s">
        <v>123</v>
      </c>
      <c r="B33" s="163" t="s">
        <v>100</v>
      </c>
      <c r="C33" s="163" t="s">
        <v>101</v>
      </c>
      <c r="D33" s="17" t="s">
        <v>124</v>
      </c>
      <c r="E33" s="164" t="s">
        <v>125</v>
      </c>
      <c r="F33" s="163" t="s">
        <v>113</v>
      </c>
      <c r="G33" s="165">
        <v>50.51</v>
      </c>
      <c r="H33" s="166"/>
      <c r="I33" s="166">
        <f aca="true" t="shared" si="0" ref="I33:I38">ROUND(G33*H33,2)</f>
        <v>0</v>
      </c>
      <c r="J33" s="167">
        <v>0.00094</v>
      </c>
      <c r="K33" s="165">
        <f aca="true" t="shared" si="1" ref="K33:K38">G33*J33</f>
        <v>0.0474794</v>
      </c>
      <c r="L33" s="167">
        <v>0</v>
      </c>
      <c r="M33" s="165">
        <f aca="true" t="shared" si="2" ref="M33:M38">G33*L33</f>
        <v>0</v>
      </c>
      <c r="N33" s="168">
        <v>15</v>
      </c>
      <c r="O33" s="169">
        <v>4</v>
      </c>
      <c r="P33" s="17" t="s">
        <v>105</v>
      </c>
    </row>
    <row r="34" spans="1:16" s="17" customFormat="1" ht="24" customHeight="1">
      <c r="A34" s="163" t="s">
        <v>121</v>
      </c>
      <c r="B34" s="163" t="s">
        <v>100</v>
      </c>
      <c r="C34" s="163" t="s">
        <v>101</v>
      </c>
      <c r="D34" s="17" t="s">
        <v>126</v>
      </c>
      <c r="E34" s="164" t="s">
        <v>127</v>
      </c>
      <c r="F34" s="163" t="s">
        <v>113</v>
      </c>
      <c r="G34" s="165">
        <v>50.51</v>
      </c>
      <c r="H34" s="166"/>
      <c r="I34" s="166">
        <f t="shared" si="0"/>
        <v>0</v>
      </c>
      <c r="J34" s="167">
        <v>0.01838</v>
      </c>
      <c r="K34" s="165">
        <f t="shared" si="1"/>
        <v>0.9283738</v>
      </c>
      <c r="L34" s="167">
        <v>0</v>
      </c>
      <c r="M34" s="165">
        <f t="shared" si="2"/>
        <v>0</v>
      </c>
      <c r="N34" s="168">
        <v>15</v>
      </c>
      <c r="O34" s="169">
        <v>4</v>
      </c>
      <c r="P34" s="17" t="s">
        <v>105</v>
      </c>
    </row>
    <row r="35" spans="1:16" s="17" customFormat="1" ht="24" customHeight="1">
      <c r="A35" s="163" t="s">
        <v>128</v>
      </c>
      <c r="B35" s="163" t="s">
        <v>100</v>
      </c>
      <c r="C35" s="163" t="s">
        <v>101</v>
      </c>
      <c r="D35" s="17" t="s">
        <v>129</v>
      </c>
      <c r="E35" s="164" t="s">
        <v>130</v>
      </c>
      <c r="F35" s="163" t="s">
        <v>113</v>
      </c>
      <c r="G35" s="165">
        <v>50.51</v>
      </c>
      <c r="H35" s="166"/>
      <c r="I35" s="166">
        <f t="shared" si="0"/>
        <v>0</v>
      </c>
      <c r="J35" s="167">
        <v>0.0079</v>
      </c>
      <c r="K35" s="165">
        <f t="shared" si="1"/>
        <v>0.399029</v>
      </c>
      <c r="L35" s="167">
        <v>0</v>
      </c>
      <c r="M35" s="165">
        <f t="shared" si="2"/>
        <v>0</v>
      </c>
      <c r="N35" s="168">
        <v>15</v>
      </c>
      <c r="O35" s="169">
        <v>4</v>
      </c>
      <c r="P35" s="17" t="s">
        <v>105</v>
      </c>
    </row>
    <row r="36" spans="1:16" s="17" customFormat="1" ht="24" customHeight="1">
      <c r="A36" s="163" t="s">
        <v>131</v>
      </c>
      <c r="B36" s="163" t="s">
        <v>100</v>
      </c>
      <c r="C36" s="163" t="s">
        <v>132</v>
      </c>
      <c r="D36" s="17" t="s">
        <v>133</v>
      </c>
      <c r="E36" s="164" t="s">
        <v>134</v>
      </c>
      <c r="F36" s="163" t="s">
        <v>113</v>
      </c>
      <c r="G36" s="165">
        <v>1045.3</v>
      </c>
      <c r="H36" s="166"/>
      <c r="I36" s="166">
        <f t="shared" si="0"/>
        <v>0</v>
      </c>
      <c r="J36" s="167">
        <v>0.00647</v>
      </c>
      <c r="K36" s="165">
        <f t="shared" si="1"/>
        <v>6.763091</v>
      </c>
      <c r="L36" s="167">
        <v>0</v>
      </c>
      <c r="M36" s="165">
        <f t="shared" si="2"/>
        <v>0</v>
      </c>
      <c r="N36" s="168">
        <v>15</v>
      </c>
      <c r="O36" s="169">
        <v>4</v>
      </c>
      <c r="P36" s="17" t="s">
        <v>105</v>
      </c>
    </row>
    <row r="37" spans="1:16" s="17" customFormat="1" ht="24" customHeight="1">
      <c r="A37" s="163" t="s">
        <v>135</v>
      </c>
      <c r="B37" s="163" t="s">
        <v>100</v>
      </c>
      <c r="C37" s="163" t="s">
        <v>132</v>
      </c>
      <c r="D37" s="17" t="s">
        <v>136</v>
      </c>
      <c r="E37" s="164" t="s">
        <v>137</v>
      </c>
      <c r="F37" s="163" t="s">
        <v>113</v>
      </c>
      <c r="G37" s="165">
        <v>1045.3</v>
      </c>
      <c r="H37" s="166"/>
      <c r="I37" s="166">
        <f t="shared" si="0"/>
        <v>0</v>
      </c>
      <c r="J37" s="167">
        <v>0.00268</v>
      </c>
      <c r="K37" s="165">
        <f t="shared" si="1"/>
        <v>2.801404</v>
      </c>
      <c r="L37" s="167">
        <v>0</v>
      </c>
      <c r="M37" s="165">
        <f t="shared" si="2"/>
        <v>0</v>
      </c>
      <c r="N37" s="168">
        <v>15</v>
      </c>
      <c r="O37" s="169">
        <v>4</v>
      </c>
      <c r="P37" s="17" t="s">
        <v>105</v>
      </c>
    </row>
    <row r="38" spans="1:16" s="17" customFormat="1" ht="13.5" customHeight="1">
      <c r="A38" s="163" t="s">
        <v>138</v>
      </c>
      <c r="B38" s="163" t="s">
        <v>100</v>
      </c>
      <c r="C38" s="163" t="s">
        <v>101</v>
      </c>
      <c r="D38" s="17" t="s">
        <v>139</v>
      </c>
      <c r="E38" s="164" t="s">
        <v>140</v>
      </c>
      <c r="F38" s="163" t="s">
        <v>113</v>
      </c>
      <c r="G38" s="165">
        <v>28.6</v>
      </c>
      <c r="H38" s="166"/>
      <c r="I38" s="166">
        <f t="shared" si="0"/>
        <v>0</v>
      </c>
      <c r="J38" s="167">
        <v>0.00489</v>
      </c>
      <c r="K38" s="165">
        <f t="shared" si="1"/>
        <v>0.139854</v>
      </c>
      <c r="L38" s="167">
        <v>0</v>
      </c>
      <c r="M38" s="165">
        <f t="shared" si="2"/>
        <v>0</v>
      </c>
      <c r="N38" s="168">
        <v>15</v>
      </c>
      <c r="O38" s="169">
        <v>4</v>
      </c>
      <c r="P38" s="17" t="s">
        <v>105</v>
      </c>
    </row>
    <row r="39" spans="4:18" s="17" customFormat="1" ht="15.75" customHeight="1">
      <c r="D39" s="170"/>
      <c r="E39" s="170" t="s">
        <v>106</v>
      </c>
      <c r="G39" s="171"/>
      <c r="P39" s="170" t="s">
        <v>105</v>
      </c>
      <c r="Q39" s="170" t="s">
        <v>99</v>
      </c>
      <c r="R39" s="170" t="s">
        <v>107</v>
      </c>
    </row>
    <row r="40" spans="4:18" s="17" customFormat="1" ht="15.75" customHeight="1">
      <c r="D40" s="172"/>
      <c r="E40" s="172" t="s">
        <v>141</v>
      </c>
      <c r="G40" s="173">
        <v>28.6</v>
      </c>
      <c r="P40" s="172" t="s">
        <v>105</v>
      </c>
      <c r="Q40" s="172" t="s">
        <v>105</v>
      </c>
      <c r="R40" s="172" t="s">
        <v>107</v>
      </c>
    </row>
    <row r="41" spans="4:18" s="17" customFormat="1" ht="15.75" customHeight="1">
      <c r="D41" s="174"/>
      <c r="E41" s="174" t="s">
        <v>109</v>
      </c>
      <c r="G41" s="175">
        <v>28.6</v>
      </c>
      <c r="P41" s="174" t="s">
        <v>105</v>
      </c>
      <c r="Q41" s="174" t="s">
        <v>110</v>
      </c>
      <c r="R41" s="174" t="s">
        <v>107</v>
      </c>
    </row>
    <row r="42" spans="1:16" s="17" customFormat="1" ht="13.5" customHeight="1">
      <c r="A42" s="163" t="s">
        <v>142</v>
      </c>
      <c r="B42" s="163" t="s">
        <v>100</v>
      </c>
      <c r="C42" s="163" t="s">
        <v>101</v>
      </c>
      <c r="D42" s="17" t="s">
        <v>143</v>
      </c>
      <c r="E42" s="164" t="s">
        <v>144</v>
      </c>
      <c r="F42" s="163" t="s">
        <v>113</v>
      </c>
      <c r="G42" s="165">
        <v>262.758</v>
      </c>
      <c r="H42" s="166"/>
      <c r="I42" s="166">
        <f aca="true" t="shared" si="3" ref="I42:I52">ROUND(G42*H42,2)</f>
        <v>0</v>
      </c>
      <c r="J42" s="167">
        <v>0.01838</v>
      </c>
      <c r="K42" s="165">
        <f aca="true" t="shared" si="4" ref="K42:K52">G42*J42</f>
        <v>4.82949204</v>
      </c>
      <c r="L42" s="167">
        <v>0</v>
      </c>
      <c r="M42" s="165">
        <f aca="true" t="shared" si="5" ref="M42:M52">G42*L42</f>
        <v>0</v>
      </c>
      <c r="N42" s="168">
        <v>15</v>
      </c>
      <c r="O42" s="169">
        <v>4</v>
      </c>
      <c r="P42" s="17" t="s">
        <v>105</v>
      </c>
    </row>
    <row r="43" spans="1:16" s="17" customFormat="1" ht="24" customHeight="1">
      <c r="A43" s="163" t="s">
        <v>145</v>
      </c>
      <c r="B43" s="163" t="s">
        <v>100</v>
      </c>
      <c r="C43" s="163" t="s">
        <v>101</v>
      </c>
      <c r="D43" s="17" t="s">
        <v>146</v>
      </c>
      <c r="E43" s="164" t="s">
        <v>147</v>
      </c>
      <c r="F43" s="163" t="s">
        <v>113</v>
      </c>
      <c r="G43" s="165">
        <v>525.516</v>
      </c>
      <c r="H43" s="166"/>
      <c r="I43" s="166">
        <f t="shared" si="3"/>
        <v>0</v>
      </c>
      <c r="J43" s="167">
        <v>0.0079</v>
      </c>
      <c r="K43" s="165">
        <f t="shared" si="4"/>
        <v>4.1515764</v>
      </c>
      <c r="L43" s="167">
        <v>0</v>
      </c>
      <c r="M43" s="165">
        <f t="shared" si="5"/>
        <v>0</v>
      </c>
      <c r="N43" s="168">
        <v>15</v>
      </c>
      <c r="O43" s="169">
        <v>4</v>
      </c>
      <c r="P43" s="17" t="s">
        <v>105</v>
      </c>
    </row>
    <row r="44" spans="1:16" s="17" customFormat="1" ht="24" customHeight="1">
      <c r="A44" s="163" t="s">
        <v>148</v>
      </c>
      <c r="B44" s="163" t="s">
        <v>100</v>
      </c>
      <c r="C44" s="163" t="s">
        <v>132</v>
      </c>
      <c r="D44" s="17" t="s">
        <v>149</v>
      </c>
      <c r="E44" s="164" t="s">
        <v>150</v>
      </c>
      <c r="F44" s="163" t="s">
        <v>151</v>
      </c>
      <c r="G44" s="165">
        <v>1054.297</v>
      </c>
      <c r="H44" s="166"/>
      <c r="I44" s="166">
        <f t="shared" si="3"/>
        <v>0</v>
      </c>
      <c r="J44" s="167">
        <v>0.00431</v>
      </c>
      <c r="K44" s="165">
        <f t="shared" si="4"/>
        <v>4.544020069999999</v>
      </c>
      <c r="L44" s="167">
        <v>0</v>
      </c>
      <c r="M44" s="165">
        <f t="shared" si="5"/>
        <v>0</v>
      </c>
      <c r="N44" s="168">
        <v>15</v>
      </c>
      <c r="O44" s="169">
        <v>4</v>
      </c>
      <c r="P44" s="17" t="s">
        <v>105</v>
      </c>
    </row>
    <row r="45" spans="1:16" s="17" customFormat="1" ht="13.5" customHeight="1">
      <c r="A45" s="163" t="s">
        <v>152</v>
      </c>
      <c r="B45" s="163" t="s">
        <v>100</v>
      </c>
      <c r="C45" s="163" t="s">
        <v>132</v>
      </c>
      <c r="D45" s="17" t="s">
        <v>153</v>
      </c>
      <c r="E45" s="164" t="s">
        <v>154</v>
      </c>
      <c r="F45" s="163" t="s">
        <v>113</v>
      </c>
      <c r="G45" s="165">
        <v>3196.4</v>
      </c>
      <c r="H45" s="166"/>
      <c r="I45" s="166">
        <f t="shared" si="3"/>
        <v>0</v>
      </c>
      <c r="J45" s="167">
        <v>0.00579</v>
      </c>
      <c r="K45" s="165">
        <f t="shared" si="4"/>
        <v>18.507156000000002</v>
      </c>
      <c r="L45" s="167">
        <v>0</v>
      </c>
      <c r="M45" s="165">
        <f t="shared" si="5"/>
        <v>0</v>
      </c>
      <c r="N45" s="168">
        <v>15</v>
      </c>
      <c r="O45" s="169">
        <v>4</v>
      </c>
      <c r="P45" s="17" t="s">
        <v>105</v>
      </c>
    </row>
    <row r="46" spans="1:16" s="17" customFormat="1" ht="13.5" customHeight="1">
      <c r="A46" s="163" t="s">
        <v>155</v>
      </c>
      <c r="B46" s="163" t="s">
        <v>100</v>
      </c>
      <c r="C46" s="163" t="s">
        <v>132</v>
      </c>
      <c r="D46" s="17" t="s">
        <v>156</v>
      </c>
      <c r="E46" s="164" t="s">
        <v>157</v>
      </c>
      <c r="F46" s="163" t="s">
        <v>113</v>
      </c>
      <c r="G46" s="165">
        <v>152.58</v>
      </c>
      <c r="H46" s="166"/>
      <c r="I46" s="166">
        <f t="shared" si="3"/>
        <v>0</v>
      </c>
      <c r="J46" s="167">
        <v>0.01696</v>
      </c>
      <c r="K46" s="165">
        <f t="shared" si="4"/>
        <v>2.5877568</v>
      </c>
      <c r="L46" s="167">
        <v>0</v>
      </c>
      <c r="M46" s="165">
        <f t="shared" si="5"/>
        <v>0</v>
      </c>
      <c r="N46" s="168">
        <v>15</v>
      </c>
      <c r="O46" s="169">
        <v>4</v>
      </c>
      <c r="P46" s="17" t="s">
        <v>105</v>
      </c>
    </row>
    <row r="47" spans="1:16" s="17" customFormat="1" ht="13.5" customHeight="1">
      <c r="A47" s="163" t="s">
        <v>158</v>
      </c>
      <c r="B47" s="163" t="s">
        <v>100</v>
      </c>
      <c r="C47" s="163" t="s">
        <v>132</v>
      </c>
      <c r="D47" s="17" t="s">
        <v>159</v>
      </c>
      <c r="E47" s="164" t="s">
        <v>160</v>
      </c>
      <c r="F47" s="163" t="s">
        <v>113</v>
      </c>
      <c r="G47" s="165">
        <v>3196.4</v>
      </c>
      <c r="H47" s="166"/>
      <c r="I47" s="166">
        <f t="shared" si="3"/>
        <v>0</v>
      </c>
      <c r="J47" s="167">
        <v>0.00268</v>
      </c>
      <c r="K47" s="165">
        <f t="shared" si="4"/>
        <v>8.566352</v>
      </c>
      <c r="L47" s="167">
        <v>0</v>
      </c>
      <c r="M47" s="165">
        <f t="shared" si="5"/>
        <v>0</v>
      </c>
      <c r="N47" s="168">
        <v>15</v>
      </c>
      <c r="O47" s="169">
        <v>4</v>
      </c>
      <c r="P47" s="17" t="s">
        <v>105</v>
      </c>
    </row>
    <row r="48" spans="1:16" s="17" customFormat="1" ht="24" customHeight="1">
      <c r="A48" s="163" t="s">
        <v>161</v>
      </c>
      <c r="B48" s="163" t="s">
        <v>100</v>
      </c>
      <c r="C48" s="163" t="s">
        <v>132</v>
      </c>
      <c r="D48" s="17" t="s">
        <v>162</v>
      </c>
      <c r="E48" s="164" t="s">
        <v>163</v>
      </c>
      <c r="F48" s="163" t="s">
        <v>113</v>
      </c>
      <c r="G48" s="165">
        <v>152.58</v>
      </c>
      <c r="H48" s="166"/>
      <c r="I48" s="166">
        <f t="shared" si="3"/>
        <v>0</v>
      </c>
      <c r="J48" s="167">
        <v>0.00803</v>
      </c>
      <c r="K48" s="165">
        <f t="shared" si="4"/>
        <v>1.2252174000000002</v>
      </c>
      <c r="L48" s="167">
        <v>0</v>
      </c>
      <c r="M48" s="165">
        <f t="shared" si="5"/>
        <v>0</v>
      </c>
      <c r="N48" s="168">
        <v>15</v>
      </c>
      <c r="O48" s="169">
        <v>4</v>
      </c>
      <c r="P48" s="17" t="s">
        <v>105</v>
      </c>
    </row>
    <row r="49" spans="1:16" s="17" customFormat="1" ht="13.5" customHeight="1">
      <c r="A49" s="163" t="s">
        <v>164</v>
      </c>
      <c r="B49" s="163" t="s">
        <v>100</v>
      </c>
      <c r="C49" s="163" t="s">
        <v>132</v>
      </c>
      <c r="D49" s="17" t="s">
        <v>165</v>
      </c>
      <c r="E49" s="164" t="s">
        <v>166</v>
      </c>
      <c r="F49" s="163" t="s">
        <v>113</v>
      </c>
      <c r="G49" s="165">
        <v>228.87</v>
      </c>
      <c r="H49" s="166"/>
      <c r="I49" s="166">
        <f t="shared" si="3"/>
        <v>0</v>
      </c>
      <c r="J49" s="167">
        <v>0.05088</v>
      </c>
      <c r="K49" s="165">
        <f t="shared" si="4"/>
        <v>11.644905600000001</v>
      </c>
      <c r="L49" s="167">
        <v>0</v>
      </c>
      <c r="M49" s="165">
        <f t="shared" si="5"/>
        <v>0</v>
      </c>
      <c r="N49" s="168">
        <v>15</v>
      </c>
      <c r="O49" s="169">
        <v>4</v>
      </c>
      <c r="P49" s="17" t="s">
        <v>105</v>
      </c>
    </row>
    <row r="50" spans="1:16" s="17" customFormat="1" ht="13.5" customHeight="1">
      <c r="A50" s="163" t="s">
        <v>167</v>
      </c>
      <c r="B50" s="163" t="s">
        <v>100</v>
      </c>
      <c r="C50" s="163" t="s">
        <v>132</v>
      </c>
      <c r="D50" s="17" t="s">
        <v>168</v>
      </c>
      <c r="E50" s="164" t="s">
        <v>169</v>
      </c>
      <c r="F50" s="163" t="s">
        <v>113</v>
      </c>
      <c r="G50" s="165">
        <v>228.87</v>
      </c>
      <c r="H50" s="166"/>
      <c r="I50" s="166">
        <f t="shared" si="3"/>
        <v>0</v>
      </c>
      <c r="J50" s="167">
        <v>0.05534</v>
      </c>
      <c r="K50" s="165">
        <f t="shared" si="4"/>
        <v>12.665665800000001</v>
      </c>
      <c r="L50" s="167">
        <v>0</v>
      </c>
      <c r="M50" s="165">
        <f t="shared" si="5"/>
        <v>0</v>
      </c>
      <c r="N50" s="168">
        <v>15</v>
      </c>
      <c r="O50" s="169">
        <v>4</v>
      </c>
      <c r="P50" s="17" t="s">
        <v>105</v>
      </c>
    </row>
    <row r="51" spans="1:16" s="17" customFormat="1" ht="24" customHeight="1">
      <c r="A51" s="163" t="s">
        <v>170</v>
      </c>
      <c r="B51" s="163" t="s">
        <v>100</v>
      </c>
      <c r="C51" s="163" t="s">
        <v>101</v>
      </c>
      <c r="D51" s="17" t="s">
        <v>171</v>
      </c>
      <c r="E51" s="164" t="s">
        <v>172</v>
      </c>
      <c r="F51" s="163" t="s">
        <v>113</v>
      </c>
      <c r="G51" s="165">
        <v>28.6</v>
      </c>
      <c r="H51" s="166"/>
      <c r="I51" s="166">
        <f t="shared" si="3"/>
        <v>0</v>
      </c>
      <c r="J51" s="167">
        <v>0.00474</v>
      </c>
      <c r="K51" s="165">
        <f t="shared" si="4"/>
        <v>0.13556400000000002</v>
      </c>
      <c r="L51" s="167">
        <v>0</v>
      </c>
      <c r="M51" s="165">
        <f t="shared" si="5"/>
        <v>0</v>
      </c>
      <c r="N51" s="168">
        <v>15</v>
      </c>
      <c r="O51" s="169">
        <v>4</v>
      </c>
      <c r="P51" s="17" t="s">
        <v>105</v>
      </c>
    </row>
    <row r="52" spans="1:16" s="17" customFormat="1" ht="24" customHeight="1">
      <c r="A52" s="163" t="s">
        <v>173</v>
      </c>
      <c r="B52" s="163" t="s">
        <v>100</v>
      </c>
      <c r="C52" s="163" t="s">
        <v>101</v>
      </c>
      <c r="D52" s="17" t="s">
        <v>174</v>
      </c>
      <c r="E52" s="164" t="s">
        <v>175</v>
      </c>
      <c r="F52" s="163" t="s">
        <v>151</v>
      </c>
      <c r="G52" s="165">
        <v>458.39</v>
      </c>
      <c r="H52" s="166"/>
      <c r="I52" s="166">
        <f t="shared" si="3"/>
        <v>0</v>
      </c>
      <c r="J52" s="167">
        <v>0.00046</v>
      </c>
      <c r="K52" s="165">
        <f t="shared" si="4"/>
        <v>0.2108594</v>
      </c>
      <c r="L52" s="167">
        <v>0</v>
      </c>
      <c r="M52" s="165">
        <f t="shared" si="5"/>
        <v>0</v>
      </c>
      <c r="N52" s="168">
        <v>15</v>
      </c>
      <c r="O52" s="169">
        <v>4</v>
      </c>
      <c r="P52" s="17" t="s">
        <v>105</v>
      </c>
    </row>
    <row r="53" spans="4:18" s="17" customFormat="1" ht="15.75" customHeight="1">
      <c r="D53" s="172"/>
      <c r="E53" s="172" t="s">
        <v>176</v>
      </c>
      <c r="G53" s="173">
        <v>458.39</v>
      </c>
      <c r="P53" s="172" t="s">
        <v>105</v>
      </c>
      <c r="Q53" s="172" t="s">
        <v>105</v>
      </c>
      <c r="R53" s="172" t="s">
        <v>107</v>
      </c>
    </row>
    <row r="54" spans="4:18" s="17" customFormat="1" ht="15.75" customHeight="1">
      <c r="D54" s="174"/>
      <c r="E54" s="174" t="s">
        <v>109</v>
      </c>
      <c r="G54" s="175">
        <v>458.39</v>
      </c>
      <c r="P54" s="174" t="s">
        <v>105</v>
      </c>
      <c r="Q54" s="174" t="s">
        <v>110</v>
      </c>
      <c r="R54" s="174" t="s">
        <v>107</v>
      </c>
    </row>
    <row r="55" spans="1:16" s="17" customFormat="1" ht="13.5" customHeight="1">
      <c r="A55" s="163" t="s">
        <v>177</v>
      </c>
      <c r="B55" s="163" t="s">
        <v>100</v>
      </c>
      <c r="C55" s="163" t="s">
        <v>101</v>
      </c>
      <c r="D55" s="17" t="s">
        <v>178</v>
      </c>
      <c r="E55" s="164" t="s">
        <v>179</v>
      </c>
      <c r="F55" s="163" t="s">
        <v>113</v>
      </c>
      <c r="G55" s="165">
        <v>49.5</v>
      </c>
      <c r="H55" s="166"/>
      <c r="I55" s="166">
        <f>ROUND(G55*H55,2)</f>
        <v>0</v>
      </c>
      <c r="J55" s="167">
        <v>0.0017</v>
      </c>
      <c r="K55" s="165">
        <f>G55*J55</f>
        <v>0.08414999999999999</v>
      </c>
      <c r="L55" s="167">
        <v>0</v>
      </c>
      <c r="M55" s="165">
        <f>G55*L55</f>
        <v>0</v>
      </c>
      <c r="N55" s="168">
        <v>15</v>
      </c>
      <c r="O55" s="169">
        <v>4</v>
      </c>
      <c r="P55" s="17" t="s">
        <v>105</v>
      </c>
    </row>
    <row r="56" spans="4:18" s="17" customFormat="1" ht="15.75" customHeight="1">
      <c r="D56" s="170"/>
      <c r="E56" s="170" t="s">
        <v>106</v>
      </c>
      <c r="G56" s="171"/>
      <c r="P56" s="170" t="s">
        <v>105</v>
      </c>
      <c r="Q56" s="170" t="s">
        <v>99</v>
      </c>
      <c r="R56" s="170" t="s">
        <v>107</v>
      </c>
    </row>
    <row r="57" spans="4:18" s="17" customFormat="1" ht="15.75" customHeight="1">
      <c r="D57" s="172"/>
      <c r="E57" s="172" t="s">
        <v>180</v>
      </c>
      <c r="G57" s="173">
        <v>49.5</v>
      </c>
      <c r="P57" s="172" t="s">
        <v>105</v>
      </c>
      <c r="Q57" s="172" t="s">
        <v>105</v>
      </c>
      <c r="R57" s="172" t="s">
        <v>107</v>
      </c>
    </row>
    <row r="58" spans="4:18" s="17" customFormat="1" ht="15.75" customHeight="1">
      <c r="D58" s="174"/>
      <c r="E58" s="174" t="s">
        <v>109</v>
      </c>
      <c r="G58" s="175">
        <v>49.5</v>
      </c>
      <c r="P58" s="174" t="s">
        <v>105</v>
      </c>
      <c r="Q58" s="174" t="s">
        <v>110</v>
      </c>
      <c r="R58" s="174" t="s">
        <v>107</v>
      </c>
    </row>
    <row r="59" spans="1:16" s="17" customFormat="1" ht="13.5" customHeight="1">
      <c r="A59" s="163" t="s">
        <v>181</v>
      </c>
      <c r="B59" s="163" t="s">
        <v>100</v>
      </c>
      <c r="C59" s="163" t="s">
        <v>101</v>
      </c>
      <c r="D59" s="17" t="s">
        <v>182</v>
      </c>
      <c r="E59" s="164" t="s">
        <v>183</v>
      </c>
      <c r="F59" s="163" t="s">
        <v>113</v>
      </c>
      <c r="G59" s="165">
        <v>1.296</v>
      </c>
      <c r="H59" s="166"/>
      <c r="I59" s="166">
        <f>ROUND(G59*H59,2)</f>
        <v>0</v>
      </c>
      <c r="J59" s="167">
        <v>0.02636</v>
      </c>
      <c r="K59" s="165">
        <f>G59*J59</f>
        <v>0.03416256</v>
      </c>
      <c r="L59" s="167">
        <v>0</v>
      </c>
      <c r="M59" s="165">
        <f>G59*L59</f>
        <v>0</v>
      </c>
      <c r="N59" s="168">
        <v>15</v>
      </c>
      <c r="O59" s="169">
        <v>4</v>
      </c>
      <c r="P59" s="17" t="s">
        <v>105</v>
      </c>
    </row>
    <row r="60" spans="1:16" s="17" customFormat="1" ht="24" customHeight="1">
      <c r="A60" s="163" t="s">
        <v>184</v>
      </c>
      <c r="B60" s="163" t="s">
        <v>100</v>
      </c>
      <c r="C60" s="163" t="s">
        <v>132</v>
      </c>
      <c r="D60" s="17" t="s">
        <v>185</v>
      </c>
      <c r="E60" s="164" t="s">
        <v>186</v>
      </c>
      <c r="F60" s="163" t="s">
        <v>113</v>
      </c>
      <c r="G60" s="165">
        <v>877.28</v>
      </c>
      <c r="H60" s="166"/>
      <c r="I60" s="166">
        <f>ROUND(G60*H60,2)</f>
        <v>0</v>
      </c>
      <c r="J60" s="167">
        <v>0.02143</v>
      </c>
      <c r="K60" s="165">
        <f>G60*J60</f>
        <v>18.8001104</v>
      </c>
      <c r="L60" s="167">
        <v>0</v>
      </c>
      <c r="M60" s="165">
        <f>G60*L60</f>
        <v>0</v>
      </c>
      <c r="N60" s="168">
        <v>15</v>
      </c>
      <c r="O60" s="169">
        <v>4</v>
      </c>
      <c r="P60" s="17" t="s">
        <v>105</v>
      </c>
    </row>
    <row r="61" spans="1:16" s="17" customFormat="1" ht="24" customHeight="1">
      <c r="A61" s="163" t="s">
        <v>187</v>
      </c>
      <c r="B61" s="163" t="s">
        <v>100</v>
      </c>
      <c r="C61" s="163" t="s">
        <v>132</v>
      </c>
      <c r="D61" s="17" t="s">
        <v>188</v>
      </c>
      <c r="E61" s="164" t="s">
        <v>189</v>
      </c>
      <c r="F61" s="163" t="s">
        <v>113</v>
      </c>
      <c r="G61" s="165">
        <v>133.09</v>
      </c>
      <c r="H61" s="166"/>
      <c r="I61" s="166">
        <f>ROUND(G61*H61,2)</f>
        <v>0</v>
      </c>
      <c r="J61" s="167">
        <v>0.05351</v>
      </c>
      <c r="K61" s="165">
        <f>G61*J61</f>
        <v>7.121645900000001</v>
      </c>
      <c r="L61" s="167">
        <v>0</v>
      </c>
      <c r="M61" s="165">
        <f>G61*L61</f>
        <v>0</v>
      </c>
      <c r="N61" s="168">
        <v>15</v>
      </c>
      <c r="O61" s="169">
        <v>4</v>
      </c>
      <c r="P61" s="17" t="s">
        <v>105</v>
      </c>
    </row>
    <row r="62" spans="1:16" s="17" customFormat="1" ht="24" customHeight="1">
      <c r="A62" s="163" t="s">
        <v>190</v>
      </c>
      <c r="B62" s="163" t="s">
        <v>100</v>
      </c>
      <c r="C62" s="163" t="s">
        <v>101</v>
      </c>
      <c r="D62" s="17" t="s">
        <v>191</v>
      </c>
      <c r="E62" s="164" t="s">
        <v>192</v>
      </c>
      <c r="F62" s="163" t="s">
        <v>113</v>
      </c>
      <c r="G62" s="165">
        <v>1010.37</v>
      </c>
      <c r="H62" s="166"/>
      <c r="I62" s="166">
        <f>ROUND(G62*H62,2)</f>
        <v>0</v>
      </c>
      <c r="J62" s="167">
        <v>0.0006</v>
      </c>
      <c r="K62" s="165">
        <f>G62*J62</f>
        <v>0.6062219999999999</v>
      </c>
      <c r="L62" s="167">
        <v>0</v>
      </c>
      <c r="M62" s="165">
        <f>G62*L62</f>
        <v>0</v>
      </c>
      <c r="N62" s="168">
        <v>15</v>
      </c>
      <c r="O62" s="169">
        <v>4</v>
      </c>
      <c r="P62" s="17" t="s">
        <v>105</v>
      </c>
    </row>
    <row r="63" spans="1:16" s="17" customFormat="1" ht="13.5" customHeight="1">
      <c r="A63" s="163" t="s">
        <v>193</v>
      </c>
      <c r="B63" s="163" t="s">
        <v>100</v>
      </c>
      <c r="C63" s="163" t="s">
        <v>132</v>
      </c>
      <c r="D63" s="17" t="s">
        <v>194</v>
      </c>
      <c r="E63" s="164" t="s">
        <v>195</v>
      </c>
      <c r="F63" s="163" t="s">
        <v>113</v>
      </c>
      <c r="G63" s="165">
        <v>1010.37</v>
      </c>
      <c r="H63" s="166"/>
      <c r="I63" s="166">
        <f>ROUND(G63*H63,2)</f>
        <v>0</v>
      </c>
      <c r="J63" s="167">
        <v>0.0001</v>
      </c>
      <c r="K63" s="165">
        <f>G63*J63</f>
        <v>0.101037</v>
      </c>
      <c r="L63" s="167">
        <v>0</v>
      </c>
      <c r="M63" s="165">
        <f>G63*L63</f>
        <v>0</v>
      </c>
      <c r="N63" s="168">
        <v>15</v>
      </c>
      <c r="O63" s="169">
        <v>4</v>
      </c>
      <c r="P63" s="17" t="s">
        <v>105</v>
      </c>
    </row>
    <row r="64" spans="4:18" s="17" customFormat="1" ht="15.75" customHeight="1">
      <c r="D64" s="170"/>
      <c r="E64" s="170" t="s">
        <v>106</v>
      </c>
      <c r="G64" s="171"/>
      <c r="P64" s="170" t="s">
        <v>105</v>
      </c>
      <c r="Q64" s="170" t="s">
        <v>99</v>
      </c>
      <c r="R64" s="170" t="s">
        <v>107</v>
      </c>
    </row>
    <row r="65" spans="4:18" s="17" customFormat="1" ht="15.75" customHeight="1">
      <c r="D65" s="172"/>
      <c r="E65" s="172" t="s">
        <v>196</v>
      </c>
      <c r="G65" s="173">
        <v>1010.37</v>
      </c>
      <c r="P65" s="172" t="s">
        <v>105</v>
      </c>
      <c r="Q65" s="172" t="s">
        <v>105</v>
      </c>
      <c r="R65" s="172" t="s">
        <v>107</v>
      </c>
    </row>
    <row r="66" spans="4:18" s="17" customFormat="1" ht="15.75" customHeight="1">
      <c r="D66" s="174"/>
      <c r="E66" s="174" t="s">
        <v>109</v>
      </c>
      <c r="G66" s="175">
        <v>1010.37</v>
      </c>
      <c r="P66" s="174" t="s">
        <v>105</v>
      </c>
      <c r="Q66" s="174" t="s">
        <v>110</v>
      </c>
      <c r="R66" s="174" t="s">
        <v>107</v>
      </c>
    </row>
    <row r="67" spans="1:16" s="17" customFormat="1" ht="13.5" customHeight="1">
      <c r="A67" s="163" t="s">
        <v>197</v>
      </c>
      <c r="B67" s="163" t="s">
        <v>100</v>
      </c>
      <c r="C67" s="163" t="s">
        <v>132</v>
      </c>
      <c r="D67" s="17" t="s">
        <v>198</v>
      </c>
      <c r="E67" s="164" t="s">
        <v>199</v>
      </c>
      <c r="F67" s="163" t="s">
        <v>113</v>
      </c>
      <c r="G67" s="165">
        <v>1010.37</v>
      </c>
      <c r="H67" s="166"/>
      <c r="I67" s="166">
        <f>ROUND(G67*H67,2)</f>
        <v>0</v>
      </c>
      <c r="J67" s="167">
        <v>0.00012</v>
      </c>
      <c r="K67" s="165">
        <f>G67*J67</f>
        <v>0.1212444</v>
      </c>
      <c r="L67" s="167">
        <v>0</v>
      </c>
      <c r="M67" s="165">
        <f>G67*L67</f>
        <v>0</v>
      </c>
      <c r="N67" s="168">
        <v>15</v>
      </c>
      <c r="O67" s="169">
        <v>4</v>
      </c>
      <c r="P67" s="17" t="s">
        <v>105</v>
      </c>
    </row>
    <row r="68" spans="1:16" s="17" customFormat="1" ht="13.5" customHeight="1">
      <c r="A68" s="163" t="s">
        <v>200</v>
      </c>
      <c r="B68" s="163" t="s">
        <v>100</v>
      </c>
      <c r="C68" s="163" t="s">
        <v>132</v>
      </c>
      <c r="D68" s="17" t="s">
        <v>201</v>
      </c>
      <c r="E68" s="164" t="s">
        <v>202</v>
      </c>
      <c r="F68" s="163" t="s">
        <v>113</v>
      </c>
      <c r="G68" s="165">
        <v>30.855</v>
      </c>
      <c r="H68" s="166"/>
      <c r="I68" s="166">
        <f>ROUND(G68*H68,2)</f>
        <v>0</v>
      </c>
      <c r="J68" s="167">
        <v>0.0001</v>
      </c>
      <c r="K68" s="165">
        <f>G68*J68</f>
        <v>0.0030855</v>
      </c>
      <c r="L68" s="167">
        <v>0</v>
      </c>
      <c r="M68" s="165">
        <f>G68*L68</f>
        <v>0</v>
      </c>
      <c r="N68" s="168">
        <v>15</v>
      </c>
      <c r="O68" s="169">
        <v>4</v>
      </c>
      <c r="P68" s="17" t="s">
        <v>105</v>
      </c>
    </row>
    <row r="69" spans="4:18" s="17" customFormat="1" ht="15.75" customHeight="1">
      <c r="D69" s="170"/>
      <c r="E69" s="170" t="s">
        <v>106</v>
      </c>
      <c r="G69" s="171"/>
      <c r="P69" s="170" t="s">
        <v>105</v>
      </c>
      <c r="Q69" s="170" t="s">
        <v>99</v>
      </c>
      <c r="R69" s="170" t="s">
        <v>107</v>
      </c>
    </row>
    <row r="70" spans="4:18" s="17" customFormat="1" ht="15.75" customHeight="1">
      <c r="D70" s="172"/>
      <c r="E70" s="172" t="s">
        <v>203</v>
      </c>
      <c r="G70" s="173">
        <v>154.273</v>
      </c>
      <c r="P70" s="172" t="s">
        <v>105</v>
      </c>
      <c r="Q70" s="172" t="s">
        <v>105</v>
      </c>
      <c r="R70" s="172" t="s">
        <v>107</v>
      </c>
    </row>
    <row r="71" spans="4:18" s="17" customFormat="1" ht="15.75" customHeight="1">
      <c r="D71" s="174"/>
      <c r="E71" s="174" t="s">
        <v>109</v>
      </c>
      <c r="G71" s="175">
        <v>154.273</v>
      </c>
      <c r="P71" s="174" t="s">
        <v>105</v>
      </c>
      <c r="Q71" s="174" t="s">
        <v>110</v>
      </c>
      <c r="R71" s="174" t="s">
        <v>107</v>
      </c>
    </row>
    <row r="72" spans="1:16" s="17" customFormat="1" ht="24" customHeight="1">
      <c r="A72" s="163" t="s">
        <v>204</v>
      </c>
      <c r="B72" s="163" t="s">
        <v>100</v>
      </c>
      <c r="C72" s="163" t="s">
        <v>101</v>
      </c>
      <c r="D72" s="17" t="s">
        <v>205</v>
      </c>
      <c r="E72" s="164" t="s">
        <v>206</v>
      </c>
      <c r="F72" s="163" t="s">
        <v>113</v>
      </c>
      <c r="G72" s="165">
        <v>10.7</v>
      </c>
      <c r="H72" s="166"/>
      <c r="I72" s="166">
        <f>ROUND(G72*H72,2)</f>
        <v>0</v>
      </c>
      <c r="J72" s="167">
        <v>0.063</v>
      </c>
      <c r="K72" s="165">
        <f>G72*J72</f>
        <v>0.6740999999999999</v>
      </c>
      <c r="L72" s="167">
        <v>0</v>
      </c>
      <c r="M72" s="165">
        <f>G72*L72</f>
        <v>0</v>
      </c>
      <c r="N72" s="168">
        <v>15</v>
      </c>
      <c r="O72" s="169">
        <v>4</v>
      </c>
      <c r="P72" s="17" t="s">
        <v>105</v>
      </c>
    </row>
    <row r="73" spans="4:18" s="17" customFormat="1" ht="15.75" customHeight="1">
      <c r="D73" s="170"/>
      <c r="E73" s="170" t="s">
        <v>106</v>
      </c>
      <c r="G73" s="171"/>
      <c r="P73" s="170" t="s">
        <v>105</v>
      </c>
      <c r="Q73" s="170" t="s">
        <v>99</v>
      </c>
      <c r="R73" s="170" t="s">
        <v>107</v>
      </c>
    </row>
    <row r="74" spans="4:18" s="17" customFormat="1" ht="15.75" customHeight="1">
      <c r="D74" s="170"/>
      <c r="E74" s="170" t="s">
        <v>207</v>
      </c>
      <c r="G74" s="171"/>
      <c r="P74" s="170" t="s">
        <v>105</v>
      </c>
      <c r="Q74" s="170" t="s">
        <v>99</v>
      </c>
      <c r="R74" s="170" t="s">
        <v>107</v>
      </c>
    </row>
    <row r="75" spans="4:18" s="17" customFormat="1" ht="15.75" customHeight="1">
      <c r="D75" s="172"/>
      <c r="E75" s="172" t="s">
        <v>208</v>
      </c>
      <c r="G75" s="173">
        <v>7.15</v>
      </c>
      <c r="P75" s="172" t="s">
        <v>105</v>
      </c>
      <c r="Q75" s="172" t="s">
        <v>105</v>
      </c>
      <c r="R75" s="172" t="s">
        <v>107</v>
      </c>
    </row>
    <row r="76" spans="4:18" s="17" customFormat="1" ht="15.75" customHeight="1">
      <c r="D76" s="172"/>
      <c r="E76" s="172" t="s">
        <v>209</v>
      </c>
      <c r="G76" s="173">
        <v>3.55</v>
      </c>
      <c r="P76" s="172" t="s">
        <v>105</v>
      </c>
      <c r="Q76" s="172" t="s">
        <v>105</v>
      </c>
      <c r="R76" s="172" t="s">
        <v>107</v>
      </c>
    </row>
    <row r="77" spans="4:18" s="17" customFormat="1" ht="15.75" customHeight="1">
      <c r="D77" s="174"/>
      <c r="E77" s="174" t="s">
        <v>109</v>
      </c>
      <c r="G77" s="175">
        <v>10.7</v>
      </c>
      <c r="P77" s="174" t="s">
        <v>105</v>
      </c>
      <c r="Q77" s="174" t="s">
        <v>110</v>
      </c>
      <c r="R77" s="174" t="s">
        <v>107</v>
      </c>
    </row>
    <row r="78" spans="1:16" s="17" customFormat="1" ht="13.5" customHeight="1">
      <c r="A78" s="163" t="s">
        <v>210</v>
      </c>
      <c r="B78" s="163" t="s">
        <v>100</v>
      </c>
      <c r="C78" s="163" t="s">
        <v>101</v>
      </c>
      <c r="D78" s="17" t="s">
        <v>211</v>
      </c>
      <c r="E78" s="164" t="s">
        <v>212</v>
      </c>
      <c r="F78" s="163" t="s">
        <v>113</v>
      </c>
      <c r="G78" s="165">
        <v>49.5</v>
      </c>
      <c r="H78" s="166"/>
      <c r="I78" s="166">
        <f>ROUND(G78*H78,2)</f>
        <v>0</v>
      </c>
      <c r="J78" s="167">
        <v>0.07426</v>
      </c>
      <c r="K78" s="165">
        <f>G78*J78</f>
        <v>3.67587</v>
      </c>
      <c r="L78" s="167">
        <v>0</v>
      </c>
      <c r="M78" s="165">
        <f>G78*L78</f>
        <v>0</v>
      </c>
      <c r="N78" s="168">
        <v>15</v>
      </c>
      <c r="O78" s="169">
        <v>4</v>
      </c>
      <c r="P78" s="17" t="s">
        <v>105</v>
      </c>
    </row>
    <row r="79" spans="4:18" s="17" customFormat="1" ht="15.75" customHeight="1">
      <c r="D79" s="170"/>
      <c r="E79" s="170" t="s">
        <v>106</v>
      </c>
      <c r="G79" s="171"/>
      <c r="P79" s="170" t="s">
        <v>105</v>
      </c>
      <c r="Q79" s="170" t="s">
        <v>99</v>
      </c>
      <c r="R79" s="170" t="s">
        <v>107</v>
      </c>
    </row>
    <row r="80" spans="4:18" s="17" customFormat="1" ht="15.75" customHeight="1">
      <c r="D80" s="172"/>
      <c r="E80" s="172" t="s">
        <v>213</v>
      </c>
      <c r="G80" s="173">
        <v>49.5</v>
      </c>
      <c r="P80" s="172" t="s">
        <v>105</v>
      </c>
      <c r="Q80" s="172" t="s">
        <v>105</v>
      </c>
      <c r="R80" s="172" t="s">
        <v>107</v>
      </c>
    </row>
    <row r="81" spans="4:18" s="17" customFormat="1" ht="15.75" customHeight="1">
      <c r="D81" s="174"/>
      <c r="E81" s="174" t="s">
        <v>109</v>
      </c>
      <c r="G81" s="175">
        <v>49.5</v>
      </c>
      <c r="P81" s="174" t="s">
        <v>105</v>
      </c>
      <c r="Q81" s="174" t="s">
        <v>110</v>
      </c>
      <c r="R81" s="174" t="s">
        <v>107</v>
      </c>
    </row>
    <row r="82" spans="2:16" s="135" customFormat="1" ht="12.75" customHeight="1">
      <c r="B82" s="140" t="s">
        <v>56</v>
      </c>
      <c r="D82" s="141" t="s">
        <v>135</v>
      </c>
      <c r="E82" s="141" t="s">
        <v>214</v>
      </c>
      <c r="I82" s="142">
        <f>I83+I98</f>
        <v>0</v>
      </c>
      <c r="K82" s="143">
        <f>K83+K98</f>
        <v>0.042</v>
      </c>
      <c r="M82" s="143">
        <f>M83+M98</f>
        <v>69.740172</v>
      </c>
      <c r="P82" s="141" t="s">
        <v>99</v>
      </c>
    </row>
    <row r="83" spans="2:16" s="135" customFormat="1" ht="12.75" customHeight="1">
      <c r="B83" s="144" t="s">
        <v>56</v>
      </c>
      <c r="D83" s="145" t="s">
        <v>215</v>
      </c>
      <c r="E83" s="145" t="s">
        <v>216</v>
      </c>
      <c r="I83" s="146">
        <f>SUM(I84:I97)</f>
        <v>0</v>
      </c>
      <c r="K83" s="147">
        <f>SUM(K84:K97)</f>
        <v>0</v>
      </c>
      <c r="M83" s="147">
        <f>SUM(M84:M97)</f>
        <v>0</v>
      </c>
      <c r="P83" s="145" t="s">
        <v>105</v>
      </c>
    </row>
    <row r="84" spans="1:16" s="17" customFormat="1" ht="13.5" customHeight="1">
      <c r="A84" s="163" t="s">
        <v>217</v>
      </c>
      <c r="B84" s="163" t="s">
        <v>100</v>
      </c>
      <c r="C84" s="163" t="s">
        <v>218</v>
      </c>
      <c r="D84" s="17" t="s">
        <v>219</v>
      </c>
      <c r="E84" s="164" t="s">
        <v>220</v>
      </c>
      <c r="F84" s="163" t="s">
        <v>221</v>
      </c>
      <c r="G84" s="165">
        <v>2</v>
      </c>
      <c r="H84" s="166"/>
      <c r="I84" s="166">
        <f>ROUND(G84*H84,2)</f>
        <v>0</v>
      </c>
      <c r="J84" s="167">
        <v>0</v>
      </c>
      <c r="K84" s="165">
        <f>G84*J84</f>
        <v>0</v>
      </c>
      <c r="L84" s="167">
        <v>0</v>
      </c>
      <c r="M84" s="165">
        <f>G84*L84</f>
        <v>0</v>
      </c>
      <c r="N84" s="168">
        <v>15</v>
      </c>
      <c r="O84" s="169">
        <v>4</v>
      </c>
      <c r="P84" s="17" t="s">
        <v>97</v>
      </c>
    </row>
    <row r="85" spans="1:16" s="17" customFormat="1" ht="24" customHeight="1">
      <c r="A85" s="163" t="s">
        <v>222</v>
      </c>
      <c r="B85" s="163" t="s">
        <v>100</v>
      </c>
      <c r="C85" s="163" t="s">
        <v>218</v>
      </c>
      <c r="D85" s="17" t="s">
        <v>223</v>
      </c>
      <c r="E85" s="164" t="s">
        <v>224</v>
      </c>
      <c r="F85" s="163" t="s">
        <v>113</v>
      </c>
      <c r="G85" s="165">
        <v>4</v>
      </c>
      <c r="H85" s="166"/>
      <c r="I85" s="166">
        <f>ROUND(G85*H85,2)</f>
        <v>0</v>
      </c>
      <c r="J85" s="167">
        <v>0</v>
      </c>
      <c r="K85" s="165">
        <f>G85*J85</f>
        <v>0</v>
      </c>
      <c r="L85" s="167">
        <v>0</v>
      </c>
      <c r="M85" s="165">
        <f>G85*L85</f>
        <v>0</v>
      </c>
      <c r="N85" s="168">
        <v>15</v>
      </c>
      <c r="O85" s="169">
        <v>4</v>
      </c>
      <c r="P85" s="17" t="s">
        <v>97</v>
      </c>
    </row>
    <row r="86" spans="4:18" s="17" customFormat="1" ht="15.75" customHeight="1">
      <c r="D86" s="170"/>
      <c r="E86" s="170" t="s">
        <v>106</v>
      </c>
      <c r="G86" s="171"/>
      <c r="P86" s="170" t="s">
        <v>97</v>
      </c>
      <c r="Q86" s="170" t="s">
        <v>99</v>
      </c>
      <c r="R86" s="170" t="s">
        <v>107</v>
      </c>
    </row>
    <row r="87" spans="4:18" s="17" customFormat="1" ht="15.75" customHeight="1">
      <c r="D87" s="172"/>
      <c r="E87" s="172" t="s">
        <v>225</v>
      </c>
      <c r="G87" s="173">
        <v>4</v>
      </c>
      <c r="P87" s="172" t="s">
        <v>97</v>
      </c>
      <c r="Q87" s="172" t="s">
        <v>105</v>
      </c>
      <c r="R87" s="172" t="s">
        <v>107</v>
      </c>
    </row>
    <row r="88" spans="4:18" s="17" customFormat="1" ht="15.75" customHeight="1">
      <c r="D88" s="174"/>
      <c r="E88" s="174" t="s">
        <v>109</v>
      </c>
      <c r="G88" s="175">
        <v>4</v>
      </c>
      <c r="P88" s="174" t="s">
        <v>97</v>
      </c>
      <c r="Q88" s="174" t="s">
        <v>110</v>
      </c>
      <c r="R88" s="174" t="s">
        <v>107</v>
      </c>
    </row>
    <row r="89" spans="1:16" s="17" customFormat="1" ht="13.5" customHeight="1">
      <c r="A89" s="163" t="s">
        <v>226</v>
      </c>
      <c r="B89" s="163" t="s">
        <v>100</v>
      </c>
      <c r="C89" s="163" t="s">
        <v>218</v>
      </c>
      <c r="D89" s="17" t="s">
        <v>227</v>
      </c>
      <c r="E89" s="164" t="s">
        <v>228</v>
      </c>
      <c r="F89" s="163" t="s">
        <v>229</v>
      </c>
      <c r="G89" s="165">
        <v>1</v>
      </c>
      <c r="H89" s="166"/>
      <c r="I89" s="166">
        <f>ROUND(G89*H89,2)</f>
        <v>0</v>
      </c>
      <c r="J89" s="167">
        <v>0</v>
      </c>
      <c r="K89" s="165">
        <f>G89*J89</f>
        <v>0</v>
      </c>
      <c r="L89" s="167">
        <v>0</v>
      </c>
      <c r="M89" s="165">
        <f>G89*L89</f>
        <v>0</v>
      </c>
      <c r="N89" s="168">
        <v>15</v>
      </c>
      <c r="O89" s="169">
        <v>4</v>
      </c>
      <c r="P89" s="17" t="s">
        <v>97</v>
      </c>
    </row>
    <row r="90" spans="4:18" s="17" customFormat="1" ht="15.75" customHeight="1">
      <c r="D90" s="170"/>
      <c r="E90" s="170" t="s">
        <v>106</v>
      </c>
      <c r="G90" s="171"/>
      <c r="P90" s="170" t="s">
        <v>97</v>
      </c>
      <c r="Q90" s="170" t="s">
        <v>99</v>
      </c>
      <c r="R90" s="170" t="s">
        <v>107</v>
      </c>
    </row>
    <row r="91" spans="4:18" s="17" customFormat="1" ht="15.75" customHeight="1">
      <c r="D91" s="172"/>
      <c r="E91" s="172" t="s">
        <v>230</v>
      </c>
      <c r="G91" s="173">
        <v>1</v>
      </c>
      <c r="P91" s="172" t="s">
        <v>97</v>
      </c>
      <c r="Q91" s="172" t="s">
        <v>105</v>
      </c>
      <c r="R91" s="172" t="s">
        <v>107</v>
      </c>
    </row>
    <row r="92" spans="4:18" s="17" customFormat="1" ht="15.75" customHeight="1">
      <c r="D92" s="174"/>
      <c r="E92" s="174" t="s">
        <v>109</v>
      </c>
      <c r="G92" s="175">
        <v>1</v>
      </c>
      <c r="P92" s="174" t="s">
        <v>97</v>
      </c>
      <c r="Q92" s="174" t="s">
        <v>110</v>
      </c>
      <c r="R92" s="174" t="s">
        <v>107</v>
      </c>
    </row>
    <row r="93" spans="1:16" s="17" customFormat="1" ht="24" customHeight="1">
      <c r="A93" s="163" t="s">
        <v>231</v>
      </c>
      <c r="B93" s="163" t="s">
        <v>100</v>
      </c>
      <c r="C93" s="163" t="s">
        <v>218</v>
      </c>
      <c r="D93" s="17" t="s">
        <v>232</v>
      </c>
      <c r="E93" s="164" t="s">
        <v>233</v>
      </c>
      <c r="F93" s="163" t="s">
        <v>55</v>
      </c>
      <c r="G93" s="165">
        <v>75</v>
      </c>
      <c r="H93" s="166"/>
      <c r="I93" s="166">
        <f>ROUND(G93*H93,2)</f>
        <v>0</v>
      </c>
      <c r="J93" s="167">
        <v>0</v>
      </c>
      <c r="K93" s="165">
        <f>G93*J93</f>
        <v>0</v>
      </c>
      <c r="L93" s="167">
        <v>0</v>
      </c>
      <c r="M93" s="165">
        <f>G93*L93</f>
        <v>0</v>
      </c>
      <c r="N93" s="168">
        <v>15</v>
      </c>
      <c r="O93" s="169">
        <v>4</v>
      </c>
      <c r="P93" s="17" t="s">
        <v>97</v>
      </c>
    </row>
    <row r="94" spans="4:18" s="17" customFormat="1" ht="15.75" customHeight="1">
      <c r="D94" s="170"/>
      <c r="E94" s="170" t="s">
        <v>106</v>
      </c>
      <c r="G94" s="171"/>
      <c r="P94" s="170" t="s">
        <v>97</v>
      </c>
      <c r="Q94" s="170" t="s">
        <v>99</v>
      </c>
      <c r="R94" s="170" t="s">
        <v>107</v>
      </c>
    </row>
    <row r="95" spans="4:18" s="17" customFormat="1" ht="15.75" customHeight="1">
      <c r="D95" s="170"/>
      <c r="E95" s="170" t="s">
        <v>234</v>
      </c>
      <c r="G95" s="171"/>
      <c r="P95" s="170" t="s">
        <v>97</v>
      </c>
      <c r="Q95" s="170" t="s">
        <v>99</v>
      </c>
      <c r="R95" s="170" t="s">
        <v>107</v>
      </c>
    </row>
    <row r="96" spans="4:18" s="17" customFormat="1" ht="15.75" customHeight="1">
      <c r="D96" s="172"/>
      <c r="E96" s="172" t="s">
        <v>235</v>
      </c>
      <c r="G96" s="173">
        <v>75</v>
      </c>
      <c r="P96" s="172" t="s">
        <v>97</v>
      </c>
      <c r="Q96" s="172" t="s">
        <v>105</v>
      </c>
      <c r="R96" s="172" t="s">
        <v>107</v>
      </c>
    </row>
    <row r="97" spans="4:18" s="17" customFormat="1" ht="15.75" customHeight="1">
      <c r="D97" s="174"/>
      <c r="E97" s="174" t="s">
        <v>109</v>
      </c>
      <c r="G97" s="175">
        <v>75</v>
      </c>
      <c r="P97" s="174" t="s">
        <v>97</v>
      </c>
      <c r="Q97" s="174" t="s">
        <v>110</v>
      </c>
      <c r="R97" s="174" t="s">
        <v>107</v>
      </c>
    </row>
    <row r="98" spans="2:16" s="135" customFormat="1" ht="12.75" customHeight="1">
      <c r="B98" s="144" t="s">
        <v>56</v>
      </c>
      <c r="D98" s="145" t="s">
        <v>236</v>
      </c>
      <c r="E98" s="145" t="s">
        <v>237</v>
      </c>
      <c r="I98" s="146">
        <f>SUM(I99:I169)</f>
        <v>0</v>
      </c>
      <c r="K98" s="147">
        <f>SUM(K99:K169)</f>
        <v>0.042</v>
      </c>
      <c r="M98" s="147">
        <f>SUM(M99:M169)</f>
        <v>69.740172</v>
      </c>
      <c r="P98" s="145" t="s">
        <v>105</v>
      </c>
    </row>
    <row r="99" spans="1:16" s="17" customFormat="1" ht="24" customHeight="1">
      <c r="A99" s="163" t="s">
        <v>238</v>
      </c>
      <c r="B99" s="163" t="s">
        <v>100</v>
      </c>
      <c r="C99" s="163" t="s">
        <v>239</v>
      </c>
      <c r="D99" s="17" t="s">
        <v>240</v>
      </c>
      <c r="E99" s="164" t="s">
        <v>241</v>
      </c>
      <c r="F99" s="163" t="s">
        <v>113</v>
      </c>
      <c r="G99" s="165">
        <v>237.844</v>
      </c>
      <c r="H99" s="166"/>
      <c r="I99" s="166">
        <f>ROUND(G99*H99,2)</f>
        <v>0</v>
      </c>
      <c r="J99" s="167">
        <v>0</v>
      </c>
      <c r="K99" s="165">
        <f>G99*J99</f>
        <v>0</v>
      </c>
      <c r="L99" s="167">
        <v>0.021</v>
      </c>
      <c r="M99" s="165">
        <f>G99*L99</f>
        <v>4.994724000000001</v>
      </c>
      <c r="N99" s="168">
        <v>15</v>
      </c>
      <c r="O99" s="169">
        <v>4</v>
      </c>
      <c r="P99" s="17" t="s">
        <v>97</v>
      </c>
    </row>
    <row r="100" spans="4:18" s="17" customFormat="1" ht="15.75" customHeight="1">
      <c r="D100" s="170"/>
      <c r="E100" s="170" t="s">
        <v>106</v>
      </c>
      <c r="G100" s="171"/>
      <c r="P100" s="170" t="s">
        <v>97</v>
      </c>
      <c r="Q100" s="170" t="s">
        <v>99</v>
      </c>
      <c r="R100" s="170" t="s">
        <v>107</v>
      </c>
    </row>
    <row r="101" spans="4:18" s="17" customFormat="1" ht="15.75" customHeight="1">
      <c r="D101" s="172"/>
      <c r="E101" s="172" t="s">
        <v>242</v>
      </c>
      <c r="G101" s="173">
        <v>197.274</v>
      </c>
      <c r="P101" s="172" t="s">
        <v>97</v>
      </c>
      <c r="Q101" s="172" t="s">
        <v>105</v>
      </c>
      <c r="R101" s="172" t="s">
        <v>107</v>
      </c>
    </row>
    <row r="102" spans="4:18" s="17" customFormat="1" ht="15.75" customHeight="1">
      <c r="D102" s="172"/>
      <c r="E102" s="172" t="s">
        <v>243</v>
      </c>
      <c r="G102" s="173">
        <v>40.57</v>
      </c>
      <c r="P102" s="172" t="s">
        <v>97</v>
      </c>
      <c r="Q102" s="172" t="s">
        <v>105</v>
      </c>
      <c r="R102" s="172" t="s">
        <v>107</v>
      </c>
    </row>
    <row r="103" spans="4:18" s="17" customFormat="1" ht="15.75" customHeight="1">
      <c r="D103" s="174"/>
      <c r="E103" s="174" t="s">
        <v>109</v>
      </c>
      <c r="G103" s="175">
        <v>237.844</v>
      </c>
      <c r="P103" s="174" t="s">
        <v>97</v>
      </c>
      <c r="Q103" s="174" t="s">
        <v>110</v>
      </c>
      <c r="R103" s="174" t="s">
        <v>107</v>
      </c>
    </row>
    <row r="104" spans="1:16" s="17" customFormat="1" ht="13.5" customHeight="1">
      <c r="A104" s="163" t="s">
        <v>244</v>
      </c>
      <c r="B104" s="163" t="s">
        <v>100</v>
      </c>
      <c r="C104" s="163" t="s">
        <v>132</v>
      </c>
      <c r="D104" s="17" t="s">
        <v>245</v>
      </c>
      <c r="E104" s="164" t="s">
        <v>246</v>
      </c>
      <c r="F104" s="163" t="s">
        <v>247</v>
      </c>
      <c r="G104" s="165">
        <v>112.86</v>
      </c>
      <c r="H104" s="166"/>
      <c r="I104" s="166">
        <f aca="true" t="shared" si="6" ref="I104:I112">ROUND(G104*H104,2)</f>
        <v>0</v>
      </c>
      <c r="J104" s="167">
        <v>0</v>
      </c>
      <c r="K104" s="165">
        <f aca="true" t="shared" si="7" ref="K104:K112">G104*J104</f>
        <v>0</v>
      </c>
      <c r="L104" s="167">
        <v>0</v>
      </c>
      <c r="M104" s="165">
        <f aca="true" t="shared" si="8" ref="M104:M112">G104*L104</f>
        <v>0</v>
      </c>
      <c r="N104" s="168">
        <v>15</v>
      </c>
      <c r="O104" s="169">
        <v>4</v>
      </c>
      <c r="P104" s="17" t="s">
        <v>97</v>
      </c>
    </row>
    <row r="105" spans="1:16" s="17" customFormat="1" ht="13.5" customHeight="1">
      <c r="A105" s="163" t="s">
        <v>248</v>
      </c>
      <c r="B105" s="163" t="s">
        <v>100</v>
      </c>
      <c r="C105" s="163" t="s">
        <v>239</v>
      </c>
      <c r="D105" s="17" t="s">
        <v>249</v>
      </c>
      <c r="E105" s="164" t="s">
        <v>250</v>
      </c>
      <c r="F105" s="163" t="s">
        <v>247</v>
      </c>
      <c r="G105" s="165">
        <v>72.225</v>
      </c>
      <c r="H105" s="166"/>
      <c r="I105" s="166">
        <f t="shared" si="6"/>
        <v>0</v>
      </c>
      <c r="J105" s="167">
        <v>0</v>
      </c>
      <c r="K105" s="165">
        <f t="shared" si="7"/>
        <v>0</v>
      </c>
      <c r="L105" s="167">
        <v>0</v>
      </c>
      <c r="M105" s="165">
        <f t="shared" si="8"/>
        <v>0</v>
      </c>
      <c r="N105" s="168">
        <v>15</v>
      </c>
      <c r="O105" s="169">
        <v>4</v>
      </c>
      <c r="P105" s="17" t="s">
        <v>97</v>
      </c>
    </row>
    <row r="106" spans="1:16" s="17" customFormat="1" ht="13.5" customHeight="1">
      <c r="A106" s="163" t="s">
        <v>251</v>
      </c>
      <c r="B106" s="163" t="s">
        <v>100</v>
      </c>
      <c r="C106" s="163" t="s">
        <v>239</v>
      </c>
      <c r="D106" s="17" t="s">
        <v>252</v>
      </c>
      <c r="E106" s="164" t="s">
        <v>253</v>
      </c>
      <c r="F106" s="163" t="s">
        <v>247</v>
      </c>
      <c r="G106" s="165">
        <v>216.675</v>
      </c>
      <c r="H106" s="166"/>
      <c r="I106" s="166">
        <f t="shared" si="6"/>
        <v>0</v>
      </c>
      <c r="J106" s="167">
        <v>0</v>
      </c>
      <c r="K106" s="165">
        <f t="shared" si="7"/>
        <v>0</v>
      </c>
      <c r="L106" s="167">
        <v>0</v>
      </c>
      <c r="M106" s="165">
        <f t="shared" si="8"/>
        <v>0</v>
      </c>
      <c r="N106" s="168">
        <v>15</v>
      </c>
      <c r="O106" s="169">
        <v>4</v>
      </c>
      <c r="P106" s="17" t="s">
        <v>97</v>
      </c>
    </row>
    <row r="107" spans="1:16" s="17" customFormat="1" ht="24" customHeight="1">
      <c r="A107" s="163" t="s">
        <v>254</v>
      </c>
      <c r="B107" s="163" t="s">
        <v>100</v>
      </c>
      <c r="C107" s="163" t="s">
        <v>239</v>
      </c>
      <c r="D107" s="17" t="s">
        <v>255</v>
      </c>
      <c r="E107" s="164" t="s">
        <v>256</v>
      </c>
      <c r="F107" s="163" t="s">
        <v>247</v>
      </c>
      <c r="G107" s="165">
        <v>72.225</v>
      </c>
      <c r="H107" s="166"/>
      <c r="I107" s="166">
        <f t="shared" si="6"/>
        <v>0</v>
      </c>
      <c r="J107" s="167">
        <v>0</v>
      </c>
      <c r="K107" s="165">
        <f t="shared" si="7"/>
        <v>0</v>
      </c>
      <c r="L107" s="167">
        <v>0</v>
      </c>
      <c r="M107" s="165">
        <f t="shared" si="8"/>
        <v>0</v>
      </c>
      <c r="N107" s="168">
        <v>15</v>
      </c>
      <c r="O107" s="169">
        <v>4</v>
      </c>
      <c r="P107" s="17" t="s">
        <v>97</v>
      </c>
    </row>
    <row r="108" spans="1:16" s="17" customFormat="1" ht="13.5" customHeight="1">
      <c r="A108" s="163" t="s">
        <v>257</v>
      </c>
      <c r="B108" s="163" t="s">
        <v>100</v>
      </c>
      <c r="C108" s="163" t="s">
        <v>239</v>
      </c>
      <c r="D108" s="17" t="s">
        <v>258</v>
      </c>
      <c r="E108" s="164" t="s">
        <v>259</v>
      </c>
      <c r="F108" s="163" t="s">
        <v>247</v>
      </c>
      <c r="G108" s="165">
        <v>1083.375</v>
      </c>
      <c r="H108" s="166"/>
      <c r="I108" s="166">
        <f t="shared" si="6"/>
        <v>0</v>
      </c>
      <c r="J108" s="167">
        <v>0</v>
      </c>
      <c r="K108" s="165">
        <f t="shared" si="7"/>
        <v>0</v>
      </c>
      <c r="L108" s="167">
        <v>0</v>
      </c>
      <c r="M108" s="165">
        <f t="shared" si="8"/>
        <v>0</v>
      </c>
      <c r="N108" s="168">
        <v>15</v>
      </c>
      <c r="O108" s="169">
        <v>4</v>
      </c>
      <c r="P108" s="17" t="s">
        <v>97</v>
      </c>
    </row>
    <row r="109" spans="1:16" s="17" customFormat="1" ht="13.5" customHeight="1">
      <c r="A109" s="163" t="s">
        <v>260</v>
      </c>
      <c r="B109" s="163" t="s">
        <v>100</v>
      </c>
      <c r="C109" s="163" t="s">
        <v>239</v>
      </c>
      <c r="D109" s="17" t="s">
        <v>261</v>
      </c>
      <c r="E109" s="164" t="s">
        <v>262</v>
      </c>
      <c r="F109" s="163" t="s">
        <v>247</v>
      </c>
      <c r="G109" s="165">
        <v>72.225</v>
      </c>
      <c r="H109" s="166"/>
      <c r="I109" s="166">
        <f t="shared" si="6"/>
        <v>0</v>
      </c>
      <c r="J109" s="167">
        <v>0</v>
      </c>
      <c r="K109" s="165">
        <f t="shared" si="7"/>
        <v>0</v>
      </c>
      <c r="L109" s="167">
        <v>0</v>
      </c>
      <c r="M109" s="165">
        <f t="shared" si="8"/>
        <v>0</v>
      </c>
      <c r="N109" s="168">
        <v>15</v>
      </c>
      <c r="O109" s="169">
        <v>4</v>
      </c>
      <c r="P109" s="17" t="s">
        <v>97</v>
      </c>
    </row>
    <row r="110" spans="1:16" s="17" customFormat="1" ht="13.5" customHeight="1">
      <c r="A110" s="163" t="s">
        <v>263</v>
      </c>
      <c r="B110" s="163" t="s">
        <v>100</v>
      </c>
      <c r="C110" s="163" t="s">
        <v>239</v>
      </c>
      <c r="D110" s="17" t="s">
        <v>264</v>
      </c>
      <c r="E110" s="164" t="s">
        <v>265</v>
      </c>
      <c r="F110" s="163" t="s">
        <v>247</v>
      </c>
      <c r="G110" s="165">
        <v>72.225</v>
      </c>
      <c r="H110" s="166"/>
      <c r="I110" s="166">
        <f t="shared" si="6"/>
        <v>0</v>
      </c>
      <c r="J110" s="167">
        <v>0</v>
      </c>
      <c r="K110" s="165">
        <f t="shared" si="7"/>
        <v>0</v>
      </c>
      <c r="L110" s="167">
        <v>0</v>
      </c>
      <c r="M110" s="165">
        <f t="shared" si="8"/>
        <v>0</v>
      </c>
      <c r="N110" s="168">
        <v>15</v>
      </c>
      <c r="O110" s="169">
        <v>4</v>
      </c>
      <c r="P110" s="17" t="s">
        <v>97</v>
      </c>
    </row>
    <row r="111" spans="1:16" s="17" customFormat="1" ht="13.5" customHeight="1">
      <c r="A111" s="163" t="s">
        <v>266</v>
      </c>
      <c r="B111" s="163" t="s">
        <v>100</v>
      </c>
      <c r="C111" s="163" t="s">
        <v>239</v>
      </c>
      <c r="D111" s="17" t="s">
        <v>267</v>
      </c>
      <c r="E111" s="164" t="s">
        <v>268</v>
      </c>
      <c r="F111" s="163" t="s">
        <v>113</v>
      </c>
      <c r="G111" s="165">
        <v>228.87</v>
      </c>
      <c r="H111" s="166"/>
      <c r="I111" s="166">
        <f t="shared" si="6"/>
        <v>0</v>
      </c>
      <c r="J111" s="167">
        <v>0</v>
      </c>
      <c r="K111" s="165">
        <f t="shared" si="7"/>
        <v>0</v>
      </c>
      <c r="L111" s="167">
        <v>0.055</v>
      </c>
      <c r="M111" s="165">
        <f t="shared" si="8"/>
        <v>12.58785</v>
      </c>
      <c r="N111" s="168">
        <v>15</v>
      </c>
      <c r="O111" s="169">
        <v>4</v>
      </c>
      <c r="P111" s="17" t="s">
        <v>97</v>
      </c>
    </row>
    <row r="112" spans="1:16" s="17" customFormat="1" ht="13.5" customHeight="1">
      <c r="A112" s="163" t="s">
        <v>269</v>
      </c>
      <c r="B112" s="163" t="s">
        <v>100</v>
      </c>
      <c r="C112" s="163" t="s">
        <v>239</v>
      </c>
      <c r="D112" s="17" t="s">
        <v>270</v>
      </c>
      <c r="E112" s="164" t="s">
        <v>271</v>
      </c>
      <c r="F112" s="163" t="s">
        <v>113</v>
      </c>
      <c r="G112" s="165">
        <v>228.87</v>
      </c>
      <c r="H112" s="166"/>
      <c r="I112" s="166">
        <f t="shared" si="6"/>
        <v>0</v>
      </c>
      <c r="J112" s="167">
        <v>0</v>
      </c>
      <c r="K112" s="165">
        <f t="shared" si="7"/>
        <v>0</v>
      </c>
      <c r="L112" s="167">
        <v>0.046</v>
      </c>
      <c r="M112" s="165">
        <f t="shared" si="8"/>
        <v>10.52802</v>
      </c>
      <c r="N112" s="168">
        <v>15</v>
      </c>
      <c r="O112" s="169">
        <v>4</v>
      </c>
      <c r="P112" s="17" t="s">
        <v>97</v>
      </c>
    </row>
    <row r="113" spans="4:18" s="17" customFormat="1" ht="15.75" customHeight="1">
      <c r="D113" s="170"/>
      <c r="E113" s="170" t="s">
        <v>106</v>
      </c>
      <c r="G113" s="171"/>
      <c r="P113" s="170" t="s">
        <v>97</v>
      </c>
      <c r="Q113" s="170" t="s">
        <v>99</v>
      </c>
      <c r="R113" s="170" t="s">
        <v>107</v>
      </c>
    </row>
    <row r="114" spans="4:18" s="17" customFormat="1" ht="15.75" customHeight="1">
      <c r="D114" s="172"/>
      <c r="E114" s="172" t="s">
        <v>272</v>
      </c>
      <c r="G114" s="173">
        <v>228.87</v>
      </c>
      <c r="P114" s="172" t="s">
        <v>97</v>
      </c>
      <c r="Q114" s="172" t="s">
        <v>105</v>
      </c>
      <c r="R114" s="172" t="s">
        <v>107</v>
      </c>
    </row>
    <row r="115" spans="4:18" s="17" customFormat="1" ht="15.75" customHeight="1">
      <c r="D115" s="174"/>
      <c r="E115" s="174" t="s">
        <v>109</v>
      </c>
      <c r="G115" s="175">
        <v>228.87</v>
      </c>
      <c r="P115" s="174" t="s">
        <v>97</v>
      </c>
      <c r="Q115" s="174" t="s">
        <v>110</v>
      </c>
      <c r="R115" s="174" t="s">
        <v>107</v>
      </c>
    </row>
    <row r="116" spans="1:16" s="17" customFormat="1" ht="13.5" customHeight="1">
      <c r="A116" s="163" t="s">
        <v>273</v>
      </c>
      <c r="B116" s="163" t="s">
        <v>100</v>
      </c>
      <c r="C116" s="163" t="s">
        <v>239</v>
      </c>
      <c r="D116" s="17" t="s">
        <v>274</v>
      </c>
      <c r="E116" s="164" t="s">
        <v>275</v>
      </c>
      <c r="F116" s="163" t="s">
        <v>113</v>
      </c>
      <c r="G116" s="165">
        <v>152.58</v>
      </c>
      <c r="H116" s="166"/>
      <c r="I116" s="166">
        <f>ROUND(G116*H116,2)</f>
        <v>0</v>
      </c>
      <c r="J116" s="167">
        <v>0</v>
      </c>
      <c r="K116" s="165">
        <f>G116*J116</f>
        <v>0</v>
      </c>
      <c r="L116" s="167">
        <v>0.01</v>
      </c>
      <c r="M116" s="165">
        <f>G116*L116</f>
        <v>1.5258000000000003</v>
      </c>
      <c r="N116" s="168">
        <v>15</v>
      </c>
      <c r="O116" s="169">
        <v>4</v>
      </c>
      <c r="P116" s="17" t="s">
        <v>97</v>
      </c>
    </row>
    <row r="117" spans="4:18" s="17" customFormat="1" ht="15.75" customHeight="1">
      <c r="D117" s="170"/>
      <c r="E117" s="170" t="s">
        <v>106</v>
      </c>
      <c r="G117" s="171"/>
      <c r="P117" s="170" t="s">
        <v>97</v>
      </c>
      <c r="Q117" s="170" t="s">
        <v>99</v>
      </c>
      <c r="R117" s="170" t="s">
        <v>107</v>
      </c>
    </row>
    <row r="118" spans="4:18" s="17" customFormat="1" ht="15.75" customHeight="1">
      <c r="D118" s="172"/>
      <c r="E118" s="172" t="s">
        <v>276</v>
      </c>
      <c r="G118" s="173">
        <v>152.58</v>
      </c>
      <c r="P118" s="172" t="s">
        <v>97</v>
      </c>
      <c r="Q118" s="172" t="s">
        <v>105</v>
      </c>
      <c r="R118" s="172" t="s">
        <v>107</v>
      </c>
    </row>
    <row r="119" spans="4:18" s="17" customFormat="1" ht="15.75" customHeight="1">
      <c r="D119" s="174"/>
      <c r="E119" s="174" t="s">
        <v>109</v>
      </c>
      <c r="G119" s="175">
        <v>152.58</v>
      </c>
      <c r="P119" s="174" t="s">
        <v>97</v>
      </c>
      <c r="Q119" s="174" t="s">
        <v>110</v>
      </c>
      <c r="R119" s="174" t="s">
        <v>107</v>
      </c>
    </row>
    <row r="120" spans="1:16" s="17" customFormat="1" ht="24" customHeight="1">
      <c r="A120" s="163" t="s">
        <v>277</v>
      </c>
      <c r="B120" s="163" t="s">
        <v>100</v>
      </c>
      <c r="C120" s="163" t="s">
        <v>278</v>
      </c>
      <c r="D120" s="17" t="s">
        <v>279</v>
      </c>
      <c r="E120" s="164" t="s">
        <v>280</v>
      </c>
      <c r="F120" s="163" t="s">
        <v>113</v>
      </c>
      <c r="G120" s="165">
        <v>1137.71</v>
      </c>
      <c r="H120" s="166"/>
      <c r="I120" s="166">
        <f>ROUND(G120*H120,2)</f>
        <v>0</v>
      </c>
      <c r="J120" s="167">
        <v>0</v>
      </c>
      <c r="K120" s="165">
        <f>G120*J120</f>
        <v>0</v>
      </c>
      <c r="L120" s="167">
        <v>0</v>
      </c>
      <c r="M120" s="165">
        <f>G120*L120</f>
        <v>0</v>
      </c>
      <c r="N120" s="168">
        <v>15</v>
      </c>
      <c r="O120" s="169">
        <v>4</v>
      </c>
      <c r="P120" s="17" t="s">
        <v>97</v>
      </c>
    </row>
    <row r="121" spans="4:18" s="17" customFormat="1" ht="15.75" customHeight="1">
      <c r="D121" s="170"/>
      <c r="E121" s="170" t="s">
        <v>106</v>
      </c>
      <c r="G121" s="171"/>
      <c r="P121" s="170" t="s">
        <v>97</v>
      </c>
      <c r="Q121" s="170" t="s">
        <v>99</v>
      </c>
      <c r="R121" s="170" t="s">
        <v>107</v>
      </c>
    </row>
    <row r="122" spans="4:18" s="17" customFormat="1" ht="15.75" customHeight="1">
      <c r="D122" s="172"/>
      <c r="E122" s="172" t="s">
        <v>281</v>
      </c>
      <c r="G122" s="173">
        <v>1061.21</v>
      </c>
      <c r="P122" s="172" t="s">
        <v>97</v>
      </c>
      <c r="Q122" s="172" t="s">
        <v>105</v>
      </c>
      <c r="R122" s="172" t="s">
        <v>107</v>
      </c>
    </row>
    <row r="123" spans="4:18" s="17" customFormat="1" ht="15.75" customHeight="1">
      <c r="D123" s="172"/>
      <c r="E123" s="172" t="s">
        <v>282</v>
      </c>
      <c r="G123" s="173">
        <v>76.5</v>
      </c>
      <c r="P123" s="172" t="s">
        <v>97</v>
      </c>
      <c r="Q123" s="172" t="s">
        <v>105</v>
      </c>
      <c r="R123" s="172" t="s">
        <v>107</v>
      </c>
    </row>
    <row r="124" spans="4:18" s="17" customFormat="1" ht="15.75" customHeight="1">
      <c r="D124" s="174"/>
      <c r="E124" s="174" t="s">
        <v>109</v>
      </c>
      <c r="G124" s="175">
        <v>1137.71</v>
      </c>
      <c r="P124" s="174" t="s">
        <v>97</v>
      </c>
      <c r="Q124" s="174" t="s">
        <v>110</v>
      </c>
      <c r="R124" s="174" t="s">
        <v>107</v>
      </c>
    </row>
    <row r="125" spans="1:16" s="17" customFormat="1" ht="24" customHeight="1">
      <c r="A125" s="163" t="s">
        <v>283</v>
      </c>
      <c r="B125" s="163" t="s">
        <v>100</v>
      </c>
      <c r="C125" s="163" t="s">
        <v>278</v>
      </c>
      <c r="D125" s="17" t="s">
        <v>284</v>
      </c>
      <c r="E125" s="164" t="s">
        <v>285</v>
      </c>
      <c r="F125" s="163" t="s">
        <v>113</v>
      </c>
      <c r="G125" s="165">
        <v>51196.95</v>
      </c>
      <c r="H125" s="166"/>
      <c r="I125" s="166">
        <f aca="true" t="shared" si="9" ref="I125:I130">ROUND(G125*H125,2)</f>
        <v>0</v>
      </c>
      <c r="J125" s="167">
        <v>0</v>
      </c>
      <c r="K125" s="165">
        <f aca="true" t="shared" si="10" ref="K125:K130">G125*J125</f>
        <v>0</v>
      </c>
      <c r="L125" s="167">
        <v>0</v>
      </c>
      <c r="M125" s="165">
        <f aca="true" t="shared" si="11" ref="M125:M130">G125*L125</f>
        <v>0</v>
      </c>
      <c r="N125" s="168">
        <v>15</v>
      </c>
      <c r="O125" s="169">
        <v>4</v>
      </c>
      <c r="P125" s="17" t="s">
        <v>97</v>
      </c>
    </row>
    <row r="126" spans="1:16" s="17" customFormat="1" ht="24" customHeight="1">
      <c r="A126" s="163" t="s">
        <v>286</v>
      </c>
      <c r="B126" s="163" t="s">
        <v>100</v>
      </c>
      <c r="C126" s="163" t="s">
        <v>278</v>
      </c>
      <c r="D126" s="17" t="s">
        <v>287</v>
      </c>
      <c r="E126" s="164" t="s">
        <v>288</v>
      </c>
      <c r="F126" s="163" t="s">
        <v>113</v>
      </c>
      <c r="G126" s="165">
        <v>1137.71</v>
      </c>
      <c r="H126" s="166"/>
      <c r="I126" s="166">
        <f t="shared" si="9"/>
        <v>0</v>
      </c>
      <c r="J126" s="167">
        <v>0</v>
      </c>
      <c r="K126" s="165">
        <f t="shared" si="10"/>
        <v>0</v>
      </c>
      <c r="L126" s="167">
        <v>0</v>
      </c>
      <c r="M126" s="165">
        <f t="shared" si="11"/>
        <v>0</v>
      </c>
      <c r="N126" s="168">
        <v>15</v>
      </c>
      <c r="O126" s="169">
        <v>4</v>
      </c>
      <c r="P126" s="17" t="s">
        <v>97</v>
      </c>
    </row>
    <row r="127" spans="1:16" s="17" customFormat="1" ht="13.5" customHeight="1">
      <c r="A127" s="163" t="s">
        <v>289</v>
      </c>
      <c r="B127" s="163" t="s">
        <v>100</v>
      </c>
      <c r="C127" s="163" t="s">
        <v>278</v>
      </c>
      <c r="D127" s="17" t="s">
        <v>290</v>
      </c>
      <c r="E127" s="164" t="s">
        <v>291</v>
      </c>
      <c r="F127" s="163" t="s">
        <v>113</v>
      </c>
      <c r="G127" s="165">
        <v>1137.71</v>
      </c>
      <c r="H127" s="166"/>
      <c r="I127" s="166">
        <f t="shared" si="9"/>
        <v>0</v>
      </c>
      <c r="J127" s="167">
        <v>0</v>
      </c>
      <c r="K127" s="165">
        <f t="shared" si="10"/>
        <v>0</v>
      </c>
      <c r="L127" s="167">
        <v>0</v>
      </c>
      <c r="M127" s="165">
        <f t="shared" si="11"/>
        <v>0</v>
      </c>
      <c r="N127" s="168">
        <v>15</v>
      </c>
      <c r="O127" s="169">
        <v>4</v>
      </c>
      <c r="P127" s="17" t="s">
        <v>97</v>
      </c>
    </row>
    <row r="128" spans="1:16" s="17" customFormat="1" ht="13.5" customHeight="1">
      <c r="A128" s="163" t="s">
        <v>292</v>
      </c>
      <c r="B128" s="163" t="s">
        <v>100</v>
      </c>
      <c r="C128" s="163" t="s">
        <v>278</v>
      </c>
      <c r="D128" s="17" t="s">
        <v>293</v>
      </c>
      <c r="E128" s="164" t="s">
        <v>294</v>
      </c>
      <c r="F128" s="163" t="s">
        <v>113</v>
      </c>
      <c r="G128" s="165">
        <v>51196.95</v>
      </c>
      <c r="H128" s="166"/>
      <c r="I128" s="166">
        <f t="shared" si="9"/>
        <v>0</v>
      </c>
      <c r="J128" s="167">
        <v>0</v>
      </c>
      <c r="K128" s="165">
        <f t="shared" si="10"/>
        <v>0</v>
      </c>
      <c r="L128" s="167">
        <v>0</v>
      </c>
      <c r="M128" s="165">
        <f t="shared" si="11"/>
        <v>0</v>
      </c>
      <c r="N128" s="168">
        <v>15</v>
      </c>
      <c r="O128" s="169">
        <v>4</v>
      </c>
      <c r="P128" s="17" t="s">
        <v>97</v>
      </c>
    </row>
    <row r="129" spans="1:16" s="17" customFormat="1" ht="13.5" customHeight="1">
      <c r="A129" s="163" t="s">
        <v>295</v>
      </c>
      <c r="B129" s="163" t="s">
        <v>100</v>
      </c>
      <c r="C129" s="163" t="s">
        <v>278</v>
      </c>
      <c r="D129" s="17" t="s">
        <v>296</v>
      </c>
      <c r="E129" s="164" t="s">
        <v>297</v>
      </c>
      <c r="F129" s="163" t="s">
        <v>113</v>
      </c>
      <c r="G129" s="165">
        <v>1137.71</v>
      </c>
      <c r="H129" s="166"/>
      <c r="I129" s="166">
        <f t="shared" si="9"/>
        <v>0</v>
      </c>
      <c r="J129" s="167">
        <v>0</v>
      </c>
      <c r="K129" s="165">
        <f t="shared" si="10"/>
        <v>0</v>
      </c>
      <c r="L129" s="167">
        <v>0</v>
      </c>
      <c r="M129" s="165">
        <f t="shared" si="11"/>
        <v>0</v>
      </c>
      <c r="N129" s="168">
        <v>15</v>
      </c>
      <c r="O129" s="169">
        <v>4</v>
      </c>
      <c r="P129" s="17" t="s">
        <v>97</v>
      </c>
    </row>
    <row r="130" spans="1:16" s="17" customFormat="1" ht="24" customHeight="1">
      <c r="A130" s="163" t="s">
        <v>298</v>
      </c>
      <c r="B130" s="163" t="s">
        <v>100</v>
      </c>
      <c r="C130" s="163" t="s">
        <v>239</v>
      </c>
      <c r="D130" s="17" t="s">
        <v>299</v>
      </c>
      <c r="E130" s="164" t="s">
        <v>300</v>
      </c>
      <c r="F130" s="163" t="s">
        <v>113</v>
      </c>
      <c r="G130" s="165">
        <v>877.28</v>
      </c>
      <c r="H130" s="166"/>
      <c r="I130" s="166">
        <f t="shared" si="9"/>
        <v>0</v>
      </c>
      <c r="J130" s="167">
        <v>0</v>
      </c>
      <c r="K130" s="165">
        <f t="shared" si="10"/>
        <v>0</v>
      </c>
      <c r="L130" s="167">
        <v>0.005</v>
      </c>
      <c r="M130" s="165">
        <f t="shared" si="11"/>
        <v>4.3864</v>
      </c>
      <c r="N130" s="168">
        <v>15</v>
      </c>
      <c r="O130" s="169">
        <v>4</v>
      </c>
      <c r="P130" s="17" t="s">
        <v>97</v>
      </c>
    </row>
    <row r="131" spans="4:18" s="17" customFormat="1" ht="15.75" customHeight="1">
      <c r="D131" s="170"/>
      <c r="E131" s="170" t="s">
        <v>106</v>
      </c>
      <c r="G131" s="171"/>
      <c r="P131" s="170" t="s">
        <v>97</v>
      </c>
      <c r="Q131" s="170" t="s">
        <v>99</v>
      </c>
      <c r="R131" s="170" t="s">
        <v>107</v>
      </c>
    </row>
    <row r="132" spans="4:18" s="17" customFormat="1" ht="15.75" customHeight="1">
      <c r="D132" s="172"/>
      <c r="E132" s="172" t="s">
        <v>301</v>
      </c>
      <c r="G132" s="173">
        <v>877.28</v>
      </c>
      <c r="P132" s="172" t="s">
        <v>97</v>
      </c>
      <c r="Q132" s="172" t="s">
        <v>105</v>
      </c>
      <c r="R132" s="172" t="s">
        <v>107</v>
      </c>
    </row>
    <row r="133" spans="4:18" s="17" customFormat="1" ht="15.75" customHeight="1">
      <c r="D133" s="174"/>
      <c r="E133" s="174" t="s">
        <v>109</v>
      </c>
      <c r="G133" s="175">
        <v>877.28</v>
      </c>
      <c r="P133" s="174" t="s">
        <v>97</v>
      </c>
      <c r="Q133" s="174" t="s">
        <v>110</v>
      </c>
      <c r="R133" s="174" t="s">
        <v>107</v>
      </c>
    </row>
    <row r="134" spans="1:16" s="17" customFormat="1" ht="24" customHeight="1">
      <c r="A134" s="163" t="s">
        <v>302</v>
      </c>
      <c r="B134" s="163" t="s">
        <v>100</v>
      </c>
      <c r="C134" s="163" t="s">
        <v>239</v>
      </c>
      <c r="D134" s="17" t="s">
        <v>303</v>
      </c>
      <c r="E134" s="164" t="s">
        <v>304</v>
      </c>
      <c r="F134" s="163" t="s">
        <v>113</v>
      </c>
      <c r="G134" s="165">
        <v>133.09</v>
      </c>
      <c r="H134" s="166"/>
      <c r="I134" s="166">
        <f>ROUND(G134*H134,2)</f>
        <v>0</v>
      </c>
      <c r="J134" s="167">
        <v>0</v>
      </c>
      <c r="K134" s="165">
        <f>G134*J134</f>
        <v>0</v>
      </c>
      <c r="L134" s="167">
        <v>0.029</v>
      </c>
      <c r="M134" s="165">
        <f>G134*L134</f>
        <v>3.8596100000000004</v>
      </c>
      <c r="N134" s="168">
        <v>15</v>
      </c>
      <c r="O134" s="169">
        <v>4</v>
      </c>
      <c r="P134" s="17" t="s">
        <v>97</v>
      </c>
    </row>
    <row r="135" spans="4:18" s="17" customFormat="1" ht="15.75" customHeight="1">
      <c r="D135" s="170"/>
      <c r="E135" s="170" t="s">
        <v>106</v>
      </c>
      <c r="G135" s="171"/>
      <c r="P135" s="170" t="s">
        <v>97</v>
      </c>
      <c r="Q135" s="170" t="s">
        <v>99</v>
      </c>
      <c r="R135" s="170" t="s">
        <v>107</v>
      </c>
    </row>
    <row r="136" spans="4:18" s="17" customFormat="1" ht="15.75" customHeight="1">
      <c r="D136" s="172"/>
      <c r="E136" s="172" t="s">
        <v>305</v>
      </c>
      <c r="G136" s="173">
        <v>133.09</v>
      </c>
      <c r="P136" s="172" t="s">
        <v>97</v>
      </c>
      <c r="Q136" s="172" t="s">
        <v>105</v>
      </c>
      <c r="R136" s="172" t="s">
        <v>107</v>
      </c>
    </row>
    <row r="137" spans="4:18" s="17" customFormat="1" ht="15.75" customHeight="1">
      <c r="D137" s="174"/>
      <c r="E137" s="174" t="s">
        <v>109</v>
      </c>
      <c r="G137" s="175">
        <v>133.09</v>
      </c>
      <c r="P137" s="174" t="s">
        <v>97</v>
      </c>
      <c r="Q137" s="174" t="s">
        <v>110</v>
      </c>
      <c r="R137" s="174" t="s">
        <v>107</v>
      </c>
    </row>
    <row r="138" spans="1:16" s="17" customFormat="1" ht="24" customHeight="1">
      <c r="A138" s="163" t="s">
        <v>306</v>
      </c>
      <c r="B138" s="163" t="s">
        <v>100</v>
      </c>
      <c r="C138" s="163" t="s">
        <v>239</v>
      </c>
      <c r="D138" s="17" t="s">
        <v>307</v>
      </c>
      <c r="E138" s="164" t="s">
        <v>308</v>
      </c>
      <c r="F138" s="163" t="s">
        <v>113</v>
      </c>
      <c r="G138" s="165">
        <v>1.12</v>
      </c>
      <c r="H138" s="166"/>
      <c r="I138" s="166">
        <f>ROUND(G138*H138,2)</f>
        <v>0</v>
      </c>
      <c r="J138" s="167">
        <v>0</v>
      </c>
      <c r="K138" s="165">
        <f>G138*J138</f>
        <v>0</v>
      </c>
      <c r="L138" s="167">
        <v>0.035</v>
      </c>
      <c r="M138" s="165">
        <f>G138*L138</f>
        <v>0.039200000000000006</v>
      </c>
      <c r="N138" s="168">
        <v>15</v>
      </c>
      <c r="O138" s="169">
        <v>4</v>
      </c>
      <c r="P138" s="17" t="s">
        <v>97</v>
      </c>
    </row>
    <row r="139" spans="4:18" s="17" customFormat="1" ht="15.75" customHeight="1">
      <c r="D139" s="170"/>
      <c r="E139" s="170" t="s">
        <v>106</v>
      </c>
      <c r="G139" s="171"/>
      <c r="P139" s="170" t="s">
        <v>97</v>
      </c>
      <c r="Q139" s="170" t="s">
        <v>99</v>
      </c>
      <c r="R139" s="170" t="s">
        <v>107</v>
      </c>
    </row>
    <row r="140" spans="4:18" s="17" customFormat="1" ht="15.75" customHeight="1">
      <c r="D140" s="172"/>
      <c r="E140" s="172" t="s">
        <v>309</v>
      </c>
      <c r="G140" s="173">
        <v>1.12</v>
      </c>
      <c r="P140" s="172" t="s">
        <v>97</v>
      </c>
      <c r="Q140" s="172" t="s">
        <v>105</v>
      </c>
      <c r="R140" s="172" t="s">
        <v>107</v>
      </c>
    </row>
    <row r="141" spans="4:18" s="17" customFormat="1" ht="15.75" customHeight="1">
      <c r="D141" s="174"/>
      <c r="E141" s="174" t="s">
        <v>109</v>
      </c>
      <c r="G141" s="175">
        <v>1.12</v>
      </c>
      <c r="P141" s="174" t="s">
        <v>97</v>
      </c>
      <c r="Q141" s="174" t="s">
        <v>110</v>
      </c>
      <c r="R141" s="174" t="s">
        <v>107</v>
      </c>
    </row>
    <row r="142" spans="1:16" s="17" customFormat="1" ht="13.5" customHeight="1">
      <c r="A142" s="163" t="s">
        <v>310</v>
      </c>
      <c r="B142" s="163" t="s">
        <v>100</v>
      </c>
      <c r="C142" s="163" t="s">
        <v>239</v>
      </c>
      <c r="D142" s="17" t="s">
        <v>270</v>
      </c>
      <c r="E142" s="164" t="s">
        <v>271</v>
      </c>
      <c r="F142" s="163" t="s">
        <v>113</v>
      </c>
      <c r="G142" s="165">
        <v>262.758</v>
      </c>
      <c r="H142" s="166"/>
      <c r="I142" s="166">
        <f>ROUND(G142*H142,2)</f>
        <v>0</v>
      </c>
      <c r="J142" s="167">
        <v>0</v>
      </c>
      <c r="K142" s="165">
        <f>G142*J142</f>
        <v>0</v>
      </c>
      <c r="L142" s="167">
        <v>0.046</v>
      </c>
      <c r="M142" s="165">
        <f>G142*L142</f>
        <v>12.086867999999999</v>
      </c>
      <c r="N142" s="168">
        <v>15</v>
      </c>
      <c r="O142" s="169">
        <v>4</v>
      </c>
      <c r="P142" s="17" t="s">
        <v>97</v>
      </c>
    </row>
    <row r="143" spans="4:18" s="17" customFormat="1" ht="15.75" customHeight="1">
      <c r="D143" s="170"/>
      <c r="E143" s="170" t="s">
        <v>106</v>
      </c>
      <c r="G143" s="171"/>
      <c r="P143" s="170" t="s">
        <v>97</v>
      </c>
      <c r="Q143" s="170" t="s">
        <v>99</v>
      </c>
      <c r="R143" s="170" t="s">
        <v>107</v>
      </c>
    </row>
    <row r="144" spans="4:18" s="17" customFormat="1" ht="15.75" customHeight="1">
      <c r="D144" s="170"/>
      <c r="E144" s="170" t="s">
        <v>311</v>
      </c>
      <c r="G144" s="171"/>
      <c r="P144" s="170" t="s">
        <v>97</v>
      </c>
      <c r="Q144" s="170" t="s">
        <v>99</v>
      </c>
      <c r="R144" s="170" t="s">
        <v>107</v>
      </c>
    </row>
    <row r="145" spans="4:18" s="17" customFormat="1" ht="15.75" customHeight="1">
      <c r="D145" s="172"/>
      <c r="E145" s="172" t="s">
        <v>312</v>
      </c>
      <c r="G145" s="173">
        <v>177.1275</v>
      </c>
      <c r="P145" s="172" t="s">
        <v>97</v>
      </c>
      <c r="Q145" s="172" t="s">
        <v>105</v>
      </c>
      <c r="R145" s="172" t="s">
        <v>107</v>
      </c>
    </row>
    <row r="146" spans="4:18" s="17" customFormat="1" ht="15.75" customHeight="1">
      <c r="D146" s="172"/>
      <c r="E146" s="172" t="s">
        <v>313</v>
      </c>
      <c r="G146" s="173">
        <v>60.99</v>
      </c>
      <c r="P146" s="172" t="s">
        <v>97</v>
      </c>
      <c r="Q146" s="172" t="s">
        <v>105</v>
      </c>
      <c r="R146" s="172" t="s">
        <v>107</v>
      </c>
    </row>
    <row r="147" spans="4:18" s="17" customFormat="1" ht="15.75" customHeight="1">
      <c r="D147" s="172"/>
      <c r="E147" s="172" t="s">
        <v>314</v>
      </c>
      <c r="G147" s="173">
        <v>24.64</v>
      </c>
      <c r="P147" s="172" t="s">
        <v>97</v>
      </c>
      <c r="Q147" s="172" t="s">
        <v>105</v>
      </c>
      <c r="R147" s="172" t="s">
        <v>107</v>
      </c>
    </row>
    <row r="148" spans="4:18" s="17" customFormat="1" ht="15.75" customHeight="1">
      <c r="D148" s="174"/>
      <c r="E148" s="174" t="s">
        <v>109</v>
      </c>
      <c r="G148" s="175">
        <v>262.7575</v>
      </c>
      <c r="P148" s="174" t="s">
        <v>97</v>
      </c>
      <c r="Q148" s="174" t="s">
        <v>110</v>
      </c>
      <c r="R148" s="174" t="s">
        <v>107</v>
      </c>
    </row>
    <row r="149" spans="1:16" s="17" customFormat="1" ht="24" customHeight="1">
      <c r="A149" s="163" t="s">
        <v>315</v>
      </c>
      <c r="B149" s="163" t="s">
        <v>100</v>
      </c>
      <c r="C149" s="163" t="s">
        <v>239</v>
      </c>
      <c r="D149" s="17" t="s">
        <v>316</v>
      </c>
      <c r="E149" s="164" t="s">
        <v>317</v>
      </c>
      <c r="F149" s="163" t="s">
        <v>113</v>
      </c>
      <c r="G149" s="165">
        <v>50.51</v>
      </c>
      <c r="H149" s="166"/>
      <c r="I149" s="166">
        <f>ROUND(G149*H149,2)</f>
        <v>0</v>
      </c>
      <c r="J149" s="167">
        <v>0</v>
      </c>
      <c r="K149" s="165">
        <f>G149*J149</f>
        <v>0</v>
      </c>
      <c r="L149" s="167">
        <v>0.05</v>
      </c>
      <c r="M149" s="165">
        <f>G149*L149</f>
        <v>2.5255</v>
      </c>
      <c r="N149" s="168">
        <v>15</v>
      </c>
      <c r="O149" s="169">
        <v>4</v>
      </c>
      <c r="P149" s="17" t="s">
        <v>97</v>
      </c>
    </row>
    <row r="150" spans="4:18" s="17" customFormat="1" ht="15.75" customHeight="1">
      <c r="D150" s="170"/>
      <c r="E150" s="170" t="s">
        <v>106</v>
      </c>
      <c r="G150" s="171"/>
      <c r="P150" s="170" t="s">
        <v>97</v>
      </c>
      <c r="Q150" s="170" t="s">
        <v>99</v>
      </c>
      <c r="R150" s="170" t="s">
        <v>107</v>
      </c>
    </row>
    <row r="151" spans="4:18" s="17" customFormat="1" ht="15.75" customHeight="1">
      <c r="D151" s="172"/>
      <c r="E151" s="172" t="s">
        <v>318</v>
      </c>
      <c r="G151" s="173">
        <v>50.51</v>
      </c>
      <c r="P151" s="172" t="s">
        <v>97</v>
      </c>
      <c r="Q151" s="172" t="s">
        <v>105</v>
      </c>
      <c r="R151" s="172" t="s">
        <v>107</v>
      </c>
    </row>
    <row r="152" spans="4:18" s="17" customFormat="1" ht="15.75" customHeight="1">
      <c r="D152" s="174"/>
      <c r="E152" s="174" t="s">
        <v>109</v>
      </c>
      <c r="G152" s="175">
        <v>50.51</v>
      </c>
      <c r="P152" s="174" t="s">
        <v>97</v>
      </c>
      <c r="Q152" s="174" t="s">
        <v>110</v>
      </c>
      <c r="R152" s="174" t="s">
        <v>107</v>
      </c>
    </row>
    <row r="153" spans="1:16" s="17" customFormat="1" ht="13.5" customHeight="1">
      <c r="A153" s="163" t="s">
        <v>319</v>
      </c>
      <c r="B153" s="163" t="s">
        <v>100</v>
      </c>
      <c r="C153" s="163" t="s">
        <v>239</v>
      </c>
      <c r="D153" s="17" t="s">
        <v>320</v>
      </c>
      <c r="E153" s="164" t="s">
        <v>321</v>
      </c>
      <c r="F153" s="163" t="s">
        <v>104</v>
      </c>
      <c r="G153" s="165">
        <v>0.133</v>
      </c>
      <c r="H153" s="166"/>
      <c r="I153" s="166">
        <f>ROUND(G153*H153,2)</f>
        <v>0</v>
      </c>
      <c r="J153" s="167">
        <v>0</v>
      </c>
      <c r="K153" s="165">
        <f>G153*J153</f>
        <v>0</v>
      </c>
      <c r="L153" s="167">
        <v>1.8</v>
      </c>
      <c r="M153" s="165">
        <f>G153*L153</f>
        <v>0.23940000000000003</v>
      </c>
      <c r="N153" s="168">
        <v>15</v>
      </c>
      <c r="O153" s="169">
        <v>4</v>
      </c>
      <c r="P153" s="17" t="s">
        <v>97</v>
      </c>
    </row>
    <row r="154" spans="4:18" s="17" customFormat="1" ht="15.75" customHeight="1">
      <c r="D154" s="170"/>
      <c r="E154" s="170" t="s">
        <v>106</v>
      </c>
      <c r="G154" s="171"/>
      <c r="P154" s="170" t="s">
        <v>97</v>
      </c>
      <c r="Q154" s="170" t="s">
        <v>99</v>
      </c>
      <c r="R154" s="170" t="s">
        <v>107</v>
      </c>
    </row>
    <row r="155" spans="4:18" s="17" customFormat="1" ht="15.75" customHeight="1">
      <c r="D155" s="172"/>
      <c r="E155" s="172" t="s">
        <v>322</v>
      </c>
      <c r="G155" s="173">
        <v>0.1325</v>
      </c>
      <c r="P155" s="172" t="s">
        <v>97</v>
      </c>
      <c r="Q155" s="172" t="s">
        <v>105</v>
      </c>
      <c r="R155" s="172" t="s">
        <v>107</v>
      </c>
    </row>
    <row r="156" spans="4:18" s="17" customFormat="1" ht="15.75" customHeight="1">
      <c r="D156" s="174"/>
      <c r="E156" s="174" t="s">
        <v>109</v>
      </c>
      <c r="G156" s="175">
        <v>0.1325</v>
      </c>
      <c r="P156" s="174" t="s">
        <v>97</v>
      </c>
      <c r="Q156" s="174" t="s">
        <v>110</v>
      </c>
      <c r="R156" s="174" t="s">
        <v>107</v>
      </c>
    </row>
    <row r="157" spans="1:16" s="17" customFormat="1" ht="24" customHeight="1">
      <c r="A157" s="163" t="s">
        <v>323</v>
      </c>
      <c r="B157" s="163" t="s">
        <v>100</v>
      </c>
      <c r="C157" s="163" t="s">
        <v>239</v>
      </c>
      <c r="D157" s="17" t="s">
        <v>324</v>
      </c>
      <c r="E157" s="164" t="s">
        <v>325</v>
      </c>
      <c r="F157" s="163" t="s">
        <v>113</v>
      </c>
      <c r="G157" s="165">
        <v>1045.3</v>
      </c>
      <c r="H157" s="166"/>
      <c r="I157" s="166">
        <f>ROUND(G157*H157,2)</f>
        <v>0</v>
      </c>
      <c r="J157" s="167">
        <v>0</v>
      </c>
      <c r="K157" s="165">
        <f>G157*J157</f>
        <v>0</v>
      </c>
      <c r="L157" s="167">
        <v>0.004</v>
      </c>
      <c r="M157" s="165">
        <f>G157*L157</f>
        <v>4.1812</v>
      </c>
      <c r="N157" s="168">
        <v>15</v>
      </c>
      <c r="O157" s="169">
        <v>4</v>
      </c>
      <c r="P157" s="17" t="s">
        <v>97</v>
      </c>
    </row>
    <row r="158" spans="4:18" s="17" customFormat="1" ht="15.75" customHeight="1">
      <c r="D158" s="170"/>
      <c r="E158" s="170" t="s">
        <v>106</v>
      </c>
      <c r="G158" s="171"/>
      <c r="P158" s="170" t="s">
        <v>97</v>
      </c>
      <c r="Q158" s="170" t="s">
        <v>99</v>
      </c>
      <c r="R158" s="170" t="s">
        <v>107</v>
      </c>
    </row>
    <row r="159" spans="4:18" s="17" customFormat="1" ht="15.75" customHeight="1">
      <c r="D159" s="170"/>
      <c r="E159" s="170" t="s">
        <v>326</v>
      </c>
      <c r="G159" s="171"/>
      <c r="P159" s="170" t="s">
        <v>97</v>
      </c>
      <c r="Q159" s="170" t="s">
        <v>99</v>
      </c>
      <c r="R159" s="170" t="s">
        <v>107</v>
      </c>
    </row>
    <row r="160" spans="4:18" s="17" customFormat="1" ht="15.75" customHeight="1">
      <c r="D160" s="172"/>
      <c r="E160" s="172" t="s">
        <v>327</v>
      </c>
      <c r="G160" s="173">
        <v>1045.3</v>
      </c>
      <c r="P160" s="172" t="s">
        <v>97</v>
      </c>
      <c r="Q160" s="172" t="s">
        <v>105</v>
      </c>
      <c r="R160" s="172" t="s">
        <v>107</v>
      </c>
    </row>
    <row r="161" spans="4:18" s="17" customFormat="1" ht="15.75" customHeight="1">
      <c r="D161" s="174"/>
      <c r="E161" s="174" t="s">
        <v>109</v>
      </c>
      <c r="G161" s="175">
        <v>1045.3</v>
      </c>
      <c r="P161" s="174" t="s">
        <v>97</v>
      </c>
      <c r="Q161" s="174" t="s">
        <v>110</v>
      </c>
      <c r="R161" s="174" t="s">
        <v>107</v>
      </c>
    </row>
    <row r="162" spans="1:16" s="17" customFormat="1" ht="13.5" customHeight="1">
      <c r="A162" s="163" t="s">
        <v>328</v>
      </c>
      <c r="B162" s="163" t="s">
        <v>100</v>
      </c>
      <c r="C162" s="163" t="s">
        <v>239</v>
      </c>
      <c r="D162" s="17" t="s">
        <v>329</v>
      </c>
      <c r="E162" s="164" t="s">
        <v>330</v>
      </c>
      <c r="F162" s="163" t="s">
        <v>113</v>
      </c>
      <c r="G162" s="165">
        <v>3196.4</v>
      </c>
      <c r="H162" s="166"/>
      <c r="I162" s="166">
        <f>ROUND(G162*H162,2)</f>
        <v>0</v>
      </c>
      <c r="J162" s="167">
        <v>0</v>
      </c>
      <c r="K162" s="165">
        <f>G162*J162</f>
        <v>0</v>
      </c>
      <c r="L162" s="167">
        <v>0.004</v>
      </c>
      <c r="M162" s="165">
        <f>G162*L162</f>
        <v>12.7856</v>
      </c>
      <c r="N162" s="168">
        <v>15</v>
      </c>
      <c r="O162" s="169">
        <v>4</v>
      </c>
      <c r="P162" s="17" t="s">
        <v>97</v>
      </c>
    </row>
    <row r="163" spans="4:18" s="17" customFormat="1" ht="15.75" customHeight="1">
      <c r="D163" s="170"/>
      <c r="E163" s="170" t="s">
        <v>106</v>
      </c>
      <c r="G163" s="171"/>
      <c r="P163" s="170" t="s">
        <v>97</v>
      </c>
      <c r="Q163" s="170" t="s">
        <v>99</v>
      </c>
      <c r="R163" s="170" t="s">
        <v>107</v>
      </c>
    </row>
    <row r="164" spans="4:18" s="17" customFormat="1" ht="15.75" customHeight="1">
      <c r="D164" s="170"/>
      <c r="E164" s="170" t="s">
        <v>326</v>
      </c>
      <c r="G164" s="171"/>
      <c r="P164" s="170" t="s">
        <v>97</v>
      </c>
      <c r="Q164" s="170" t="s">
        <v>99</v>
      </c>
      <c r="R164" s="170" t="s">
        <v>107</v>
      </c>
    </row>
    <row r="165" spans="4:18" s="17" customFormat="1" ht="15.75" customHeight="1">
      <c r="D165" s="172"/>
      <c r="E165" s="172" t="s">
        <v>331</v>
      </c>
      <c r="G165" s="173">
        <v>2885</v>
      </c>
      <c r="P165" s="172" t="s">
        <v>97</v>
      </c>
      <c r="Q165" s="172" t="s">
        <v>105</v>
      </c>
      <c r="R165" s="172" t="s">
        <v>107</v>
      </c>
    </row>
    <row r="166" spans="4:18" s="17" customFormat="1" ht="15.75" customHeight="1">
      <c r="D166" s="172"/>
      <c r="E166" s="172" t="s">
        <v>332</v>
      </c>
      <c r="G166" s="173">
        <v>311.4</v>
      </c>
      <c r="P166" s="172" t="s">
        <v>97</v>
      </c>
      <c r="Q166" s="172" t="s">
        <v>105</v>
      </c>
      <c r="R166" s="172" t="s">
        <v>107</v>
      </c>
    </row>
    <row r="167" spans="4:18" s="17" customFormat="1" ht="15.75" customHeight="1">
      <c r="D167" s="174"/>
      <c r="E167" s="174" t="s">
        <v>109</v>
      </c>
      <c r="G167" s="175">
        <v>3196.4</v>
      </c>
      <c r="P167" s="174" t="s">
        <v>97</v>
      </c>
      <c r="Q167" s="174" t="s">
        <v>110</v>
      </c>
      <c r="R167" s="174" t="s">
        <v>107</v>
      </c>
    </row>
    <row r="168" spans="1:16" s="17" customFormat="1" ht="24" customHeight="1">
      <c r="A168" s="163" t="s">
        <v>333</v>
      </c>
      <c r="B168" s="163" t="s">
        <v>100</v>
      </c>
      <c r="C168" s="163" t="s">
        <v>278</v>
      </c>
      <c r="D168" s="17" t="s">
        <v>334</v>
      </c>
      <c r="E168" s="164" t="s">
        <v>335</v>
      </c>
      <c r="F168" s="163" t="s">
        <v>113</v>
      </c>
      <c r="G168" s="165">
        <v>1050</v>
      </c>
      <c r="H168" s="166"/>
      <c r="I168" s="166">
        <f>ROUND(G168*H168,2)</f>
        <v>0</v>
      </c>
      <c r="J168" s="167">
        <v>0</v>
      </c>
      <c r="K168" s="165">
        <f>G168*J168</f>
        <v>0</v>
      </c>
      <c r="L168" s="167">
        <v>0</v>
      </c>
      <c r="M168" s="165">
        <f>G168*L168</f>
        <v>0</v>
      </c>
      <c r="N168" s="168">
        <v>15</v>
      </c>
      <c r="O168" s="169">
        <v>4</v>
      </c>
      <c r="P168" s="17" t="s">
        <v>97</v>
      </c>
    </row>
    <row r="169" spans="1:16" s="17" customFormat="1" ht="13.5" customHeight="1">
      <c r="A169" s="163" t="s">
        <v>336</v>
      </c>
      <c r="B169" s="163" t="s">
        <v>100</v>
      </c>
      <c r="C169" s="163" t="s">
        <v>101</v>
      </c>
      <c r="D169" s="17" t="s">
        <v>337</v>
      </c>
      <c r="E169" s="164" t="s">
        <v>338</v>
      </c>
      <c r="F169" s="163" t="s">
        <v>113</v>
      </c>
      <c r="G169" s="165">
        <v>1050</v>
      </c>
      <c r="H169" s="166"/>
      <c r="I169" s="166">
        <f>ROUND(G169*H169,2)</f>
        <v>0</v>
      </c>
      <c r="J169" s="167">
        <v>4E-05</v>
      </c>
      <c r="K169" s="165">
        <f>G169*J169</f>
        <v>0.042</v>
      </c>
      <c r="L169" s="167">
        <v>0</v>
      </c>
      <c r="M169" s="165">
        <f>G169*L169</f>
        <v>0</v>
      </c>
      <c r="N169" s="168">
        <v>15</v>
      </c>
      <c r="O169" s="169">
        <v>4</v>
      </c>
      <c r="P169" s="17" t="s">
        <v>97</v>
      </c>
    </row>
    <row r="170" spans="2:16" s="135" customFormat="1" ht="12.75" customHeight="1">
      <c r="B170" s="136" t="s">
        <v>56</v>
      </c>
      <c r="D170" s="137" t="s">
        <v>51</v>
      </c>
      <c r="E170" s="137" t="s">
        <v>339</v>
      </c>
      <c r="I170" s="138">
        <f>I171+I175+I189+I215+I244+I365+I419+I428+I441+I448+I459+I464</f>
        <v>0</v>
      </c>
      <c r="K170" s="139">
        <f>K171+K175+K189+K215+K244+K365+K419+K428+K441+K448+K459+K464</f>
        <v>6.95613618</v>
      </c>
      <c r="M170" s="139">
        <f>M171+M175+M189+M215+M244+M365+M419+M428+M441+M448+M459+M464</f>
        <v>2.4847579999999994</v>
      </c>
      <c r="P170" s="137" t="s">
        <v>96</v>
      </c>
    </row>
    <row r="171" spans="2:16" s="135" customFormat="1" ht="12.75" customHeight="1">
      <c r="B171" s="140" t="s">
        <v>56</v>
      </c>
      <c r="D171" s="141" t="s">
        <v>340</v>
      </c>
      <c r="E171" s="141" t="s">
        <v>341</v>
      </c>
      <c r="I171" s="142">
        <f>SUM(I172:I174)</f>
        <v>0</v>
      </c>
      <c r="K171" s="143">
        <f>SUM(K172:K174)</f>
        <v>0.18985499999999997</v>
      </c>
      <c r="M171" s="143">
        <f>SUM(M172:M174)</f>
        <v>0</v>
      </c>
      <c r="P171" s="141" t="s">
        <v>99</v>
      </c>
    </row>
    <row r="172" spans="1:16" s="17" customFormat="1" ht="24" customHeight="1">
      <c r="A172" s="163" t="s">
        <v>342</v>
      </c>
      <c r="B172" s="163" t="s">
        <v>100</v>
      </c>
      <c r="C172" s="163" t="s">
        <v>340</v>
      </c>
      <c r="D172" s="17" t="s">
        <v>343</v>
      </c>
      <c r="E172" s="164" t="s">
        <v>344</v>
      </c>
      <c r="F172" s="163" t="s">
        <v>113</v>
      </c>
      <c r="G172" s="165">
        <v>37.69</v>
      </c>
      <c r="H172" s="166"/>
      <c r="I172" s="166">
        <f>ROUND(G172*H172,2)</f>
        <v>0</v>
      </c>
      <c r="J172" s="167">
        <v>0.0045</v>
      </c>
      <c r="K172" s="165">
        <f>G172*J172</f>
        <v>0.16960499999999998</v>
      </c>
      <c r="L172" s="167">
        <v>0</v>
      </c>
      <c r="M172" s="165">
        <f>G172*L172</f>
        <v>0</v>
      </c>
      <c r="N172" s="168">
        <v>15</v>
      </c>
      <c r="O172" s="169">
        <v>16</v>
      </c>
      <c r="P172" s="17" t="s">
        <v>105</v>
      </c>
    </row>
    <row r="173" spans="1:16" s="17" customFormat="1" ht="34.5" customHeight="1">
      <c r="A173" s="163" t="s">
        <v>345</v>
      </c>
      <c r="B173" s="163" t="s">
        <v>100</v>
      </c>
      <c r="C173" s="163" t="s">
        <v>340</v>
      </c>
      <c r="D173" s="17" t="s">
        <v>346</v>
      </c>
      <c r="E173" s="164" t="s">
        <v>347</v>
      </c>
      <c r="F173" s="163" t="s">
        <v>113</v>
      </c>
      <c r="G173" s="165">
        <v>4.5</v>
      </c>
      <c r="H173" s="166"/>
      <c r="I173" s="166">
        <f>ROUND(G173*H173,2)</f>
        <v>0</v>
      </c>
      <c r="J173" s="167">
        <v>0.0045</v>
      </c>
      <c r="K173" s="165">
        <f>G173*J173</f>
        <v>0.020249999999999997</v>
      </c>
      <c r="L173" s="167">
        <v>0</v>
      </c>
      <c r="M173" s="165">
        <f>G173*L173</f>
        <v>0</v>
      </c>
      <c r="N173" s="168">
        <v>15</v>
      </c>
      <c r="O173" s="169">
        <v>16</v>
      </c>
      <c r="P173" s="17" t="s">
        <v>105</v>
      </c>
    </row>
    <row r="174" spans="1:16" s="17" customFormat="1" ht="13.5" customHeight="1">
      <c r="A174" s="163" t="s">
        <v>348</v>
      </c>
      <c r="B174" s="163" t="s">
        <v>100</v>
      </c>
      <c r="C174" s="163" t="s">
        <v>340</v>
      </c>
      <c r="D174" s="17" t="s">
        <v>349</v>
      </c>
      <c r="E174" s="164" t="s">
        <v>350</v>
      </c>
      <c r="F174" s="163" t="s">
        <v>49</v>
      </c>
      <c r="G174" s="165"/>
      <c r="H174" s="166">
        <v>3.21</v>
      </c>
      <c r="I174" s="166">
        <f>ROUND(G174*H174,2)</f>
        <v>0</v>
      </c>
      <c r="J174" s="167">
        <v>0</v>
      </c>
      <c r="K174" s="165">
        <f>G174*J174</f>
        <v>0</v>
      </c>
      <c r="L174" s="167">
        <v>0</v>
      </c>
      <c r="M174" s="165">
        <f>G174*L174</f>
        <v>0</v>
      </c>
      <c r="N174" s="168">
        <v>15</v>
      </c>
      <c r="O174" s="169">
        <v>16</v>
      </c>
      <c r="P174" s="17" t="s">
        <v>105</v>
      </c>
    </row>
    <row r="175" spans="2:16" s="135" customFormat="1" ht="12.75" customHeight="1">
      <c r="B175" s="140" t="s">
        <v>56</v>
      </c>
      <c r="D175" s="141" t="s">
        <v>351</v>
      </c>
      <c r="E175" s="141" t="s">
        <v>352</v>
      </c>
      <c r="I175" s="142">
        <f>SUM(I176:I188)</f>
        <v>0</v>
      </c>
      <c r="K175" s="143">
        <f>SUM(K176:K188)</f>
        <v>0.8553149</v>
      </c>
      <c r="M175" s="143">
        <f>SUM(M176:M188)</f>
        <v>1.1883</v>
      </c>
      <c r="P175" s="141" t="s">
        <v>99</v>
      </c>
    </row>
    <row r="176" spans="1:16" s="17" customFormat="1" ht="13.5" customHeight="1">
      <c r="A176" s="163" t="s">
        <v>353</v>
      </c>
      <c r="B176" s="163" t="s">
        <v>100</v>
      </c>
      <c r="C176" s="163" t="s">
        <v>351</v>
      </c>
      <c r="D176" s="17" t="s">
        <v>354</v>
      </c>
      <c r="E176" s="164" t="s">
        <v>355</v>
      </c>
      <c r="F176" s="163" t="s">
        <v>113</v>
      </c>
      <c r="G176" s="165">
        <v>86.834</v>
      </c>
      <c r="H176" s="166"/>
      <c r="I176" s="166">
        <f>ROUND(G176*H176,2)</f>
        <v>0</v>
      </c>
      <c r="J176" s="167">
        <v>0.00985</v>
      </c>
      <c r="K176" s="165">
        <f>G176*J176</f>
        <v>0.8553149</v>
      </c>
      <c r="L176" s="167">
        <v>0</v>
      </c>
      <c r="M176" s="165">
        <f>G176*L176</f>
        <v>0</v>
      </c>
      <c r="N176" s="168">
        <v>15</v>
      </c>
      <c r="O176" s="169">
        <v>16</v>
      </c>
      <c r="P176" s="17" t="s">
        <v>105</v>
      </c>
    </row>
    <row r="177" spans="4:18" s="17" customFormat="1" ht="15.75" customHeight="1">
      <c r="D177" s="170"/>
      <c r="E177" s="170" t="s">
        <v>106</v>
      </c>
      <c r="G177" s="171"/>
      <c r="P177" s="170" t="s">
        <v>105</v>
      </c>
      <c r="Q177" s="170" t="s">
        <v>99</v>
      </c>
      <c r="R177" s="170" t="s">
        <v>107</v>
      </c>
    </row>
    <row r="178" spans="4:18" s="17" customFormat="1" ht="15.75" customHeight="1">
      <c r="D178" s="172"/>
      <c r="E178" s="172" t="s">
        <v>356</v>
      </c>
      <c r="G178" s="173">
        <v>86.834</v>
      </c>
      <c r="P178" s="172" t="s">
        <v>105</v>
      </c>
      <c r="Q178" s="172" t="s">
        <v>105</v>
      </c>
      <c r="R178" s="172" t="s">
        <v>107</v>
      </c>
    </row>
    <row r="179" spans="4:18" s="17" customFormat="1" ht="15.75" customHeight="1">
      <c r="D179" s="174"/>
      <c r="E179" s="174" t="s">
        <v>109</v>
      </c>
      <c r="G179" s="175">
        <v>86.834</v>
      </c>
      <c r="P179" s="174" t="s">
        <v>105</v>
      </c>
      <c r="Q179" s="174" t="s">
        <v>110</v>
      </c>
      <c r="R179" s="174" t="s">
        <v>107</v>
      </c>
    </row>
    <row r="180" spans="1:16" s="17" customFormat="1" ht="24" customHeight="1">
      <c r="A180" s="163" t="s">
        <v>357</v>
      </c>
      <c r="B180" s="163" t="s">
        <v>100</v>
      </c>
      <c r="C180" s="163" t="s">
        <v>351</v>
      </c>
      <c r="D180" s="17" t="s">
        <v>358</v>
      </c>
      <c r="E180" s="164" t="s">
        <v>359</v>
      </c>
      <c r="F180" s="163" t="s">
        <v>113</v>
      </c>
      <c r="G180" s="165">
        <v>39.47</v>
      </c>
      <c r="H180" s="166"/>
      <c r="I180" s="166">
        <f>ROUND(G180*H180,2)</f>
        <v>0</v>
      </c>
      <c r="J180" s="167">
        <v>0</v>
      </c>
      <c r="K180" s="165">
        <f>G180*J180</f>
        <v>0</v>
      </c>
      <c r="L180" s="167">
        <v>0</v>
      </c>
      <c r="M180" s="165">
        <f>G180*L180</f>
        <v>0</v>
      </c>
      <c r="N180" s="168">
        <v>15</v>
      </c>
      <c r="O180" s="169">
        <v>16</v>
      </c>
      <c r="P180" s="17" t="s">
        <v>105</v>
      </c>
    </row>
    <row r="181" spans="4:18" s="17" customFormat="1" ht="15.75" customHeight="1">
      <c r="D181" s="170"/>
      <c r="E181" s="170" t="s">
        <v>106</v>
      </c>
      <c r="G181" s="171"/>
      <c r="P181" s="170" t="s">
        <v>105</v>
      </c>
      <c r="Q181" s="170" t="s">
        <v>99</v>
      </c>
      <c r="R181" s="170" t="s">
        <v>107</v>
      </c>
    </row>
    <row r="182" spans="4:18" s="17" customFormat="1" ht="15.75" customHeight="1">
      <c r="D182" s="172"/>
      <c r="E182" s="172" t="s">
        <v>360</v>
      </c>
      <c r="G182" s="173">
        <v>39.47</v>
      </c>
      <c r="P182" s="172" t="s">
        <v>105</v>
      </c>
      <c r="Q182" s="172" t="s">
        <v>105</v>
      </c>
      <c r="R182" s="172" t="s">
        <v>107</v>
      </c>
    </row>
    <row r="183" spans="4:18" s="17" customFormat="1" ht="15.75" customHeight="1">
      <c r="D183" s="174"/>
      <c r="E183" s="174" t="s">
        <v>109</v>
      </c>
      <c r="G183" s="175">
        <v>39.47</v>
      </c>
      <c r="P183" s="174" t="s">
        <v>105</v>
      </c>
      <c r="Q183" s="174" t="s">
        <v>110</v>
      </c>
      <c r="R183" s="174" t="s">
        <v>107</v>
      </c>
    </row>
    <row r="184" spans="1:16" s="17" customFormat="1" ht="13.5" customHeight="1">
      <c r="A184" s="163" t="s">
        <v>361</v>
      </c>
      <c r="B184" s="163" t="s">
        <v>100</v>
      </c>
      <c r="C184" s="163" t="s">
        <v>351</v>
      </c>
      <c r="D184" s="17" t="s">
        <v>362</v>
      </c>
      <c r="E184" s="164" t="s">
        <v>363</v>
      </c>
      <c r="F184" s="163" t="s">
        <v>113</v>
      </c>
      <c r="G184" s="165">
        <v>39.61</v>
      </c>
      <c r="H184" s="166"/>
      <c r="I184" s="166">
        <f>ROUND(G184*H184,2)</f>
        <v>0</v>
      </c>
      <c r="J184" s="167">
        <v>0</v>
      </c>
      <c r="K184" s="165">
        <f>G184*J184</f>
        <v>0</v>
      </c>
      <c r="L184" s="167">
        <v>0.03</v>
      </c>
      <c r="M184" s="165">
        <f>G184*L184</f>
        <v>1.1883</v>
      </c>
      <c r="N184" s="168">
        <v>15</v>
      </c>
      <c r="O184" s="169">
        <v>16</v>
      </c>
      <c r="P184" s="17" t="s">
        <v>105</v>
      </c>
    </row>
    <row r="185" spans="4:18" s="17" customFormat="1" ht="15.75" customHeight="1">
      <c r="D185" s="170"/>
      <c r="E185" s="170" t="s">
        <v>106</v>
      </c>
      <c r="G185" s="171"/>
      <c r="P185" s="170" t="s">
        <v>105</v>
      </c>
      <c r="Q185" s="170" t="s">
        <v>99</v>
      </c>
      <c r="R185" s="170" t="s">
        <v>107</v>
      </c>
    </row>
    <row r="186" spans="4:18" s="17" customFormat="1" ht="15.75" customHeight="1">
      <c r="D186" s="172"/>
      <c r="E186" s="172" t="s">
        <v>364</v>
      </c>
      <c r="G186" s="173">
        <v>39.61</v>
      </c>
      <c r="P186" s="172" t="s">
        <v>105</v>
      </c>
      <c r="Q186" s="172" t="s">
        <v>105</v>
      </c>
      <c r="R186" s="172" t="s">
        <v>107</v>
      </c>
    </row>
    <row r="187" spans="4:18" s="17" customFormat="1" ht="15.75" customHeight="1">
      <c r="D187" s="174"/>
      <c r="E187" s="174" t="s">
        <v>109</v>
      </c>
      <c r="G187" s="175">
        <v>39.61</v>
      </c>
      <c r="P187" s="174" t="s">
        <v>105</v>
      </c>
      <c r="Q187" s="174" t="s">
        <v>110</v>
      </c>
      <c r="R187" s="174" t="s">
        <v>107</v>
      </c>
    </row>
    <row r="188" spans="1:16" s="17" customFormat="1" ht="13.5" customHeight="1">
      <c r="A188" s="163" t="s">
        <v>365</v>
      </c>
      <c r="B188" s="163" t="s">
        <v>100</v>
      </c>
      <c r="C188" s="163" t="s">
        <v>351</v>
      </c>
      <c r="D188" s="17" t="s">
        <v>366</v>
      </c>
      <c r="E188" s="164" t="s">
        <v>367</v>
      </c>
      <c r="F188" s="163" t="s">
        <v>49</v>
      </c>
      <c r="G188" s="165"/>
      <c r="H188" s="166">
        <v>5.58</v>
      </c>
      <c r="I188" s="166">
        <f>ROUND(G188*H188,2)</f>
        <v>0</v>
      </c>
      <c r="J188" s="167">
        <v>0</v>
      </c>
      <c r="K188" s="165">
        <f>G188*J188</f>
        <v>0</v>
      </c>
      <c r="L188" s="167">
        <v>0</v>
      </c>
      <c r="M188" s="165">
        <f>G188*L188</f>
        <v>0</v>
      </c>
      <c r="N188" s="168">
        <v>15</v>
      </c>
      <c r="O188" s="169">
        <v>16</v>
      </c>
      <c r="P188" s="17" t="s">
        <v>105</v>
      </c>
    </row>
    <row r="189" spans="2:16" s="135" customFormat="1" ht="12.75" customHeight="1">
      <c r="B189" s="140" t="s">
        <v>56</v>
      </c>
      <c r="D189" s="141" t="s">
        <v>368</v>
      </c>
      <c r="E189" s="141" t="s">
        <v>369</v>
      </c>
      <c r="I189" s="142">
        <f>SUM(I190:I214)</f>
        <v>0</v>
      </c>
      <c r="K189" s="143">
        <f>SUM(K190:K214)</f>
        <v>2.47785638</v>
      </c>
      <c r="M189" s="143">
        <f>SUM(M190:M214)</f>
        <v>0.009588000000000001</v>
      </c>
      <c r="P189" s="141" t="s">
        <v>99</v>
      </c>
    </row>
    <row r="190" spans="1:16" s="17" customFormat="1" ht="24" customHeight="1">
      <c r="A190" s="163" t="s">
        <v>370</v>
      </c>
      <c r="B190" s="163" t="s">
        <v>100</v>
      </c>
      <c r="C190" s="163" t="s">
        <v>368</v>
      </c>
      <c r="D190" s="17" t="s">
        <v>371</v>
      </c>
      <c r="E190" s="164" t="s">
        <v>372</v>
      </c>
      <c r="F190" s="163" t="s">
        <v>113</v>
      </c>
      <c r="G190" s="165">
        <v>2.518</v>
      </c>
      <c r="H190" s="166"/>
      <c r="I190" s="166">
        <f>ROUND(G190*H190,2)</f>
        <v>0</v>
      </c>
      <c r="J190" s="167">
        <v>0.02341</v>
      </c>
      <c r="K190" s="165">
        <f>G190*J190</f>
        <v>0.05894637999999999</v>
      </c>
      <c r="L190" s="167">
        <v>0</v>
      </c>
      <c r="M190" s="165">
        <f>G190*L190</f>
        <v>0</v>
      </c>
      <c r="N190" s="168">
        <v>15</v>
      </c>
      <c r="O190" s="169">
        <v>16</v>
      </c>
      <c r="P190" s="17" t="s">
        <v>105</v>
      </c>
    </row>
    <row r="191" spans="4:18" s="17" customFormat="1" ht="15.75" customHeight="1">
      <c r="D191" s="170"/>
      <c r="E191" s="170" t="s">
        <v>106</v>
      </c>
      <c r="G191" s="171"/>
      <c r="P191" s="170" t="s">
        <v>105</v>
      </c>
      <c r="Q191" s="170" t="s">
        <v>99</v>
      </c>
      <c r="R191" s="170" t="s">
        <v>107</v>
      </c>
    </row>
    <row r="192" spans="4:18" s="17" customFormat="1" ht="15.75" customHeight="1">
      <c r="D192" s="172"/>
      <c r="E192" s="172" t="s">
        <v>373</v>
      </c>
      <c r="G192" s="173">
        <v>2.5175</v>
      </c>
      <c r="P192" s="172" t="s">
        <v>105</v>
      </c>
      <c r="Q192" s="172" t="s">
        <v>105</v>
      </c>
      <c r="R192" s="172" t="s">
        <v>107</v>
      </c>
    </row>
    <row r="193" spans="4:18" s="17" customFormat="1" ht="15.75" customHeight="1">
      <c r="D193" s="174"/>
      <c r="E193" s="174" t="s">
        <v>109</v>
      </c>
      <c r="G193" s="175">
        <v>2.5175</v>
      </c>
      <c r="P193" s="174" t="s">
        <v>105</v>
      </c>
      <c r="Q193" s="174" t="s">
        <v>110</v>
      </c>
      <c r="R193" s="174" t="s">
        <v>107</v>
      </c>
    </row>
    <row r="194" spans="1:16" s="17" customFormat="1" ht="24" customHeight="1">
      <c r="A194" s="163" t="s">
        <v>374</v>
      </c>
      <c r="B194" s="163" t="s">
        <v>100</v>
      </c>
      <c r="C194" s="163" t="s">
        <v>368</v>
      </c>
      <c r="D194" s="17" t="s">
        <v>375</v>
      </c>
      <c r="E194" s="164" t="s">
        <v>376</v>
      </c>
      <c r="F194" s="163" t="s">
        <v>113</v>
      </c>
      <c r="G194" s="165">
        <v>47.04</v>
      </c>
      <c r="H194" s="166"/>
      <c r="I194" s="166">
        <f>ROUND(G194*H194,2)</f>
        <v>0</v>
      </c>
      <c r="J194" s="167">
        <v>0.02933</v>
      </c>
      <c r="K194" s="165">
        <f>G194*J194</f>
        <v>1.3796831999999999</v>
      </c>
      <c r="L194" s="167">
        <v>0</v>
      </c>
      <c r="M194" s="165">
        <f>G194*L194</f>
        <v>0</v>
      </c>
      <c r="N194" s="168">
        <v>15</v>
      </c>
      <c r="O194" s="169">
        <v>16</v>
      </c>
      <c r="P194" s="17" t="s">
        <v>105</v>
      </c>
    </row>
    <row r="195" spans="4:18" s="17" customFormat="1" ht="15.75" customHeight="1">
      <c r="D195" s="170"/>
      <c r="E195" s="170" t="s">
        <v>106</v>
      </c>
      <c r="G195" s="171"/>
      <c r="P195" s="170" t="s">
        <v>105</v>
      </c>
      <c r="Q195" s="170" t="s">
        <v>99</v>
      </c>
      <c r="R195" s="170" t="s">
        <v>107</v>
      </c>
    </row>
    <row r="196" spans="4:18" s="17" customFormat="1" ht="15.75" customHeight="1">
      <c r="D196" s="172"/>
      <c r="E196" s="172" t="s">
        <v>377</v>
      </c>
      <c r="G196" s="173">
        <v>47.04</v>
      </c>
      <c r="P196" s="172" t="s">
        <v>105</v>
      </c>
      <c r="Q196" s="172" t="s">
        <v>105</v>
      </c>
      <c r="R196" s="172" t="s">
        <v>107</v>
      </c>
    </row>
    <row r="197" spans="4:18" s="17" customFormat="1" ht="15.75" customHeight="1">
      <c r="D197" s="174"/>
      <c r="E197" s="174" t="s">
        <v>109</v>
      </c>
      <c r="G197" s="175">
        <v>47.04</v>
      </c>
      <c r="P197" s="174" t="s">
        <v>105</v>
      </c>
      <c r="Q197" s="174" t="s">
        <v>110</v>
      </c>
      <c r="R197" s="174" t="s">
        <v>107</v>
      </c>
    </row>
    <row r="198" spans="1:16" s="17" customFormat="1" ht="24" customHeight="1">
      <c r="A198" s="163" t="s">
        <v>378</v>
      </c>
      <c r="B198" s="163" t="s">
        <v>100</v>
      </c>
      <c r="C198" s="163" t="s">
        <v>368</v>
      </c>
      <c r="D198" s="17" t="s">
        <v>379</v>
      </c>
      <c r="E198" s="164" t="s">
        <v>380</v>
      </c>
      <c r="F198" s="163" t="s">
        <v>113</v>
      </c>
      <c r="G198" s="165">
        <v>7</v>
      </c>
      <c r="H198" s="166"/>
      <c r="I198" s="166">
        <f>ROUND(G198*H198,2)</f>
        <v>0</v>
      </c>
      <c r="J198" s="167">
        <v>0.01872</v>
      </c>
      <c r="K198" s="165">
        <f>G198*J198</f>
        <v>0.13104</v>
      </c>
      <c r="L198" s="167">
        <v>0</v>
      </c>
      <c r="M198" s="165">
        <f>G198*L198</f>
        <v>0</v>
      </c>
      <c r="N198" s="168">
        <v>15</v>
      </c>
      <c r="O198" s="169">
        <v>16</v>
      </c>
      <c r="P198" s="17" t="s">
        <v>105</v>
      </c>
    </row>
    <row r="199" spans="4:18" s="17" customFormat="1" ht="15.75" customHeight="1">
      <c r="D199" s="170"/>
      <c r="E199" s="170" t="s">
        <v>106</v>
      </c>
      <c r="G199" s="171"/>
      <c r="P199" s="170" t="s">
        <v>105</v>
      </c>
      <c r="Q199" s="170" t="s">
        <v>99</v>
      </c>
      <c r="R199" s="170" t="s">
        <v>107</v>
      </c>
    </row>
    <row r="200" spans="4:18" s="17" customFormat="1" ht="15.75" customHeight="1">
      <c r="D200" s="172"/>
      <c r="E200" s="172" t="s">
        <v>381</v>
      </c>
      <c r="G200" s="173">
        <v>7</v>
      </c>
      <c r="P200" s="172" t="s">
        <v>105</v>
      </c>
      <c r="Q200" s="172" t="s">
        <v>105</v>
      </c>
      <c r="R200" s="172" t="s">
        <v>107</v>
      </c>
    </row>
    <row r="201" spans="4:18" s="17" customFormat="1" ht="15.75" customHeight="1">
      <c r="D201" s="174"/>
      <c r="E201" s="174" t="s">
        <v>109</v>
      </c>
      <c r="G201" s="175">
        <v>7</v>
      </c>
      <c r="P201" s="174" t="s">
        <v>105</v>
      </c>
      <c r="Q201" s="174" t="s">
        <v>110</v>
      </c>
      <c r="R201" s="174" t="s">
        <v>107</v>
      </c>
    </row>
    <row r="202" spans="1:16" s="17" customFormat="1" ht="24" customHeight="1">
      <c r="A202" s="163" t="s">
        <v>382</v>
      </c>
      <c r="B202" s="163" t="s">
        <v>100</v>
      </c>
      <c r="C202" s="163" t="s">
        <v>368</v>
      </c>
      <c r="D202" s="17" t="s">
        <v>383</v>
      </c>
      <c r="E202" s="164" t="s">
        <v>384</v>
      </c>
      <c r="F202" s="163" t="s">
        <v>113</v>
      </c>
      <c r="G202" s="165">
        <v>39.47</v>
      </c>
      <c r="H202" s="166"/>
      <c r="I202" s="166">
        <f>ROUND(G202*H202,2)</f>
        <v>0</v>
      </c>
      <c r="J202" s="167">
        <v>0.01304</v>
      </c>
      <c r="K202" s="165">
        <f>G202*J202</f>
        <v>0.5146888</v>
      </c>
      <c r="L202" s="167">
        <v>0</v>
      </c>
      <c r="M202" s="165">
        <f>G202*L202</f>
        <v>0</v>
      </c>
      <c r="N202" s="168">
        <v>15</v>
      </c>
      <c r="O202" s="169">
        <v>16</v>
      </c>
      <c r="P202" s="17" t="s">
        <v>105</v>
      </c>
    </row>
    <row r="203" spans="4:18" s="17" customFormat="1" ht="15.75" customHeight="1">
      <c r="D203" s="170"/>
      <c r="E203" s="170" t="s">
        <v>106</v>
      </c>
      <c r="G203" s="171"/>
      <c r="P203" s="170" t="s">
        <v>105</v>
      </c>
      <c r="Q203" s="170" t="s">
        <v>99</v>
      </c>
      <c r="R203" s="170" t="s">
        <v>107</v>
      </c>
    </row>
    <row r="204" spans="4:18" s="17" customFormat="1" ht="15.75" customHeight="1">
      <c r="D204" s="172"/>
      <c r="E204" s="172" t="s">
        <v>385</v>
      </c>
      <c r="G204" s="173">
        <v>39.47</v>
      </c>
      <c r="P204" s="172" t="s">
        <v>105</v>
      </c>
      <c r="Q204" s="172" t="s">
        <v>105</v>
      </c>
      <c r="R204" s="172" t="s">
        <v>107</v>
      </c>
    </row>
    <row r="205" spans="4:18" s="17" customFormat="1" ht="15.75" customHeight="1">
      <c r="D205" s="174"/>
      <c r="E205" s="174" t="s">
        <v>109</v>
      </c>
      <c r="G205" s="175">
        <v>39.47</v>
      </c>
      <c r="P205" s="174" t="s">
        <v>105</v>
      </c>
      <c r="Q205" s="174" t="s">
        <v>110</v>
      </c>
      <c r="R205" s="174" t="s">
        <v>107</v>
      </c>
    </row>
    <row r="206" spans="1:16" s="17" customFormat="1" ht="24" customHeight="1">
      <c r="A206" s="163" t="s">
        <v>386</v>
      </c>
      <c r="B206" s="163" t="s">
        <v>100</v>
      </c>
      <c r="C206" s="163" t="s">
        <v>368</v>
      </c>
      <c r="D206" s="17" t="s">
        <v>387</v>
      </c>
      <c r="E206" s="164" t="s">
        <v>388</v>
      </c>
      <c r="F206" s="163" t="s">
        <v>113</v>
      </c>
      <c r="G206" s="165">
        <v>18.9</v>
      </c>
      <c r="H206" s="166"/>
      <c r="I206" s="166">
        <f>ROUND(G206*H206,2)</f>
        <v>0</v>
      </c>
      <c r="J206" s="167">
        <v>0.02082</v>
      </c>
      <c r="K206" s="165">
        <f>G206*J206</f>
        <v>0.393498</v>
      </c>
      <c r="L206" s="167">
        <v>0</v>
      </c>
      <c r="M206" s="165">
        <f>G206*L206</f>
        <v>0</v>
      </c>
      <c r="N206" s="168">
        <v>15</v>
      </c>
      <c r="O206" s="169">
        <v>16</v>
      </c>
      <c r="P206" s="17" t="s">
        <v>105</v>
      </c>
    </row>
    <row r="207" spans="4:18" s="17" customFormat="1" ht="15.75" customHeight="1">
      <c r="D207" s="170"/>
      <c r="E207" s="170" t="s">
        <v>106</v>
      </c>
      <c r="G207" s="171"/>
      <c r="P207" s="170" t="s">
        <v>105</v>
      </c>
      <c r="Q207" s="170" t="s">
        <v>99</v>
      </c>
      <c r="R207" s="170" t="s">
        <v>107</v>
      </c>
    </row>
    <row r="208" spans="4:18" s="17" customFormat="1" ht="15.75" customHeight="1">
      <c r="D208" s="172"/>
      <c r="E208" s="172" t="s">
        <v>389</v>
      </c>
      <c r="G208" s="173">
        <v>18.9</v>
      </c>
      <c r="P208" s="172" t="s">
        <v>105</v>
      </c>
      <c r="Q208" s="172" t="s">
        <v>105</v>
      </c>
      <c r="R208" s="172" t="s">
        <v>107</v>
      </c>
    </row>
    <row r="209" spans="4:18" s="17" customFormat="1" ht="15.75" customHeight="1">
      <c r="D209" s="174"/>
      <c r="E209" s="174" t="s">
        <v>109</v>
      </c>
      <c r="G209" s="175">
        <v>18.9</v>
      </c>
      <c r="P209" s="174" t="s">
        <v>105</v>
      </c>
      <c r="Q209" s="174" t="s">
        <v>110</v>
      </c>
      <c r="R209" s="174" t="s">
        <v>107</v>
      </c>
    </row>
    <row r="210" spans="1:16" s="17" customFormat="1" ht="13.5" customHeight="1">
      <c r="A210" s="163" t="s">
        <v>390</v>
      </c>
      <c r="B210" s="163" t="s">
        <v>100</v>
      </c>
      <c r="C210" s="163" t="s">
        <v>368</v>
      </c>
      <c r="D210" s="17" t="s">
        <v>391</v>
      </c>
      <c r="E210" s="164" t="s">
        <v>392</v>
      </c>
      <c r="F210" s="163" t="s">
        <v>113</v>
      </c>
      <c r="G210" s="165">
        <v>18.8</v>
      </c>
      <c r="H210" s="166"/>
      <c r="I210" s="166">
        <f>ROUND(G210*H210,2)</f>
        <v>0</v>
      </c>
      <c r="J210" s="167">
        <v>0</v>
      </c>
      <c r="K210" s="165">
        <f>G210*J210</f>
        <v>0</v>
      </c>
      <c r="L210" s="167">
        <v>0.00051</v>
      </c>
      <c r="M210" s="165">
        <f>G210*L210</f>
        <v>0.009588000000000001</v>
      </c>
      <c r="N210" s="168">
        <v>15</v>
      </c>
      <c r="O210" s="169">
        <v>16</v>
      </c>
      <c r="P210" s="17" t="s">
        <v>105</v>
      </c>
    </row>
    <row r="211" spans="4:18" s="17" customFormat="1" ht="15.75" customHeight="1">
      <c r="D211" s="170"/>
      <c r="E211" s="170" t="s">
        <v>106</v>
      </c>
      <c r="G211" s="171"/>
      <c r="P211" s="170" t="s">
        <v>105</v>
      </c>
      <c r="Q211" s="170" t="s">
        <v>99</v>
      </c>
      <c r="R211" s="170" t="s">
        <v>107</v>
      </c>
    </row>
    <row r="212" spans="4:18" s="17" customFormat="1" ht="15.75" customHeight="1">
      <c r="D212" s="172"/>
      <c r="E212" s="172" t="s">
        <v>393</v>
      </c>
      <c r="G212" s="173">
        <v>18.8</v>
      </c>
      <c r="P212" s="172" t="s">
        <v>105</v>
      </c>
      <c r="Q212" s="172" t="s">
        <v>105</v>
      </c>
      <c r="R212" s="172" t="s">
        <v>107</v>
      </c>
    </row>
    <row r="213" spans="4:18" s="17" customFormat="1" ht="15.75" customHeight="1">
      <c r="D213" s="174"/>
      <c r="E213" s="174" t="s">
        <v>109</v>
      </c>
      <c r="G213" s="175">
        <v>18.8</v>
      </c>
      <c r="P213" s="174" t="s">
        <v>105</v>
      </c>
      <c r="Q213" s="174" t="s">
        <v>110</v>
      </c>
      <c r="R213" s="174" t="s">
        <v>107</v>
      </c>
    </row>
    <row r="214" spans="1:16" s="17" customFormat="1" ht="13.5" customHeight="1">
      <c r="A214" s="163" t="s">
        <v>394</v>
      </c>
      <c r="B214" s="163" t="s">
        <v>100</v>
      </c>
      <c r="C214" s="163" t="s">
        <v>368</v>
      </c>
      <c r="D214" s="17" t="s">
        <v>395</v>
      </c>
      <c r="E214" s="164" t="s">
        <v>396</v>
      </c>
      <c r="F214" s="163" t="s">
        <v>49</v>
      </c>
      <c r="G214" s="165"/>
      <c r="H214" s="166">
        <v>7.99</v>
      </c>
      <c r="I214" s="166">
        <f>ROUND(G214*H214,2)</f>
        <v>0</v>
      </c>
      <c r="J214" s="167">
        <v>0</v>
      </c>
      <c r="K214" s="165">
        <f>G214*J214</f>
        <v>0</v>
      </c>
      <c r="L214" s="167">
        <v>0</v>
      </c>
      <c r="M214" s="165">
        <f>G214*L214</f>
        <v>0</v>
      </c>
      <c r="N214" s="168">
        <v>15</v>
      </c>
      <c r="O214" s="169">
        <v>16</v>
      </c>
      <c r="P214" s="17" t="s">
        <v>105</v>
      </c>
    </row>
    <row r="215" spans="2:16" s="135" customFormat="1" ht="12.75" customHeight="1">
      <c r="B215" s="140" t="s">
        <v>56</v>
      </c>
      <c r="D215" s="141" t="s">
        <v>397</v>
      </c>
      <c r="E215" s="141" t="s">
        <v>398</v>
      </c>
      <c r="I215" s="142">
        <f>SUM(I216:I243)</f>
        <v>0</v>
      </c>
      <c r="K215" s="143">
        <f>SUM(K216:K243)</f>
        <v>0</v>
      </c>
      <c r="M215" s="143">
        <f>SUM(M216:M243)</f>
        <v>0.16335</v>
      </c>
      <c r="P215" s="141" t="s">
        <v>99</v>
      </c>
    </row>
    <row r="216" spans="1:16" s="17" customFormat="1" ht="24" customHeight="1">
      <c r="A216" s="163" t="s">
        <v>399</v>
      </c>
      <c r="B216" s="163" t="s">
        <v>100</v>
      </c>
      <c r="C216" s="163" t="s">
        <v>218</v>
      </c>
      <c r="D216" s="17" t="s">
        <v>400</v>
      </c>
      <c r="E216" s="164" t="s">
        <v>401</v>
      </c>
      <c r="F216" s="163" t="s">
        <v>151</v>
      </c>
      <c r="G216" s="165">
        <v>59.4</v>
      </c>
      <c r="H216" s="166"/>
      <c r="I216" s="166">
        <f>ROUND(G216*H216,2)</f>
        <v>0</v>
      </c>
      <c r="J216" s="167">
        <v>0</v>
      </c>
      <c r="K216" s="165">
        <f>G216*J216</f>
        <v>0</v>
      </c>
      <c r="L216" s="167">
        <v>0</v>
      </c>
      <c r="M216" s="165">
        <f>G216*L216</f>
        <v>0</v>
      </c>
      <c r="N216" s="168">
        <v>15</v>
      </c>
      <c r="O216" s="169">
        <v>4</v>
      </c>
      <c r="P216" s="17" t="s">
        <v>105</v>
      </c>
    </row>
    <row r="217" spans="4:18" s="17" customFormat="1" ht="15.75" customHeight="1">
      <c r="D217" s="170"/>
      <c r="E217" s="170" t="s">
        <v>402</v>
      </c>
      <c r="G217" s="171"/>
      <c r="P217" s="170" t="s">
        <v>105</v>
      </c>
      <c r="Q217" s="170" t="s">
        <v>99</v>
      </c>
      <c r="R217" s="170" t="s">
        <v>107</v>
      </c>
    </row>
    <row r="218" spans="4:18" s="17" customFormat="1" ht="15.75" customHeight="1">
      <c r="D218" s="170"/>
      <c r="E218" s="170" t="s">
        <v>403</v>
      </c>
      <c r="G218" s="171"/>
      <c r="P218" s="170" t="s">
        <v>105</v>
      </c>
      <c r="Q218" s="170" t="s">
        <v>99</v>
      </c>
      <c r="R218" s="170" t="s">
        <v>107</v>
      </c>
    </row>
    <row r="219" spans="4:18" s="17" customFormat="1" ht="15.75" customHeight="1">
      <c r="D219" s="170"/>
      <c r="E219" s="170" t="s">
        <v>404</v>
      </c>
      <c r="G219" s="171"/>
      <c r="P219" s="170" t="s">
        <v>105</v>
      </c>
      <c r="Q219" s="170" t="s">
        <v>99</v>
      </c>
      <c r="R219" s="170" t="s">
        <v>107</v>
      </c>
    </row>
    <row r="220" spans="4:18" s="17" customFormat="1" ht="15.75" customHeight="1">
      <c r="D220" s="172"/>
      <c r="E220" s="172" t="s">
        <v>405</v>
      </c>
      <c r="G220" s="173">
        <v>59.4</v>
      </c>
      <c r="P220" s="172" t="s">
        <v>105</v>
      </c>
      <c r="Q220" s="172" t="s">
        <v>105</v>
      </c>
      <c r="R220" s="172" t="s">
        <v>107</v>
      </c>
    </row>
    <row r="221" spans="4:18" s="17" customFormat="1" ht="15.75" customHeight="1">
      <c r="D221" s="174"/>
      <c r="E221" s="174" t="s">
        <v>109</v>
      </c>
      <c r="G221" s="175">
        <v>59.4</v>
      </c>
      <c r="P221" s="174" t="s">
        <v>105</v>
      </c>
      <c r="Q221" s="174" t="s">
        <v>110</v>
      </c>
      <c r="R221" s="174" t="s">
        <v>107</v>
      </c>
    </row>
    <row r="222" spans="1:16" s="17" customFormat="1" ht="24" customHeight="1">
      <c r="A222" s="163" t="s">
        <v>406</v>
      </c>
      <c r="B222" s="163" t="s">
        <v>100</v>
      </c>
      <c r="C222" s="163" t="s">
        <v>218</v>
      </c>
      <c r="D222" s="17" t="s">
        <v>407</v>
      </c>
      <c r="E222" s="164" t="s">
        <v>408</v>
      </c>
      <c r="F222" s="163" t="s">
        <v>151</v>
      </c>
      <c r="G222" s="165">
        <v>14</v>
      </c>
      <c r="H222" s="166"/>
      <c r="I222" s="166">
        <f>ROUND(G222*H222,2)</f>
        <v>0</v>
      </c>
      <c r="J222" s="167">
        <v>0</v>
      </c>
      <c r="K222" s="165">
        <f>G222*J222</f>
        <v>0</v>
      </c>
      <c r="L222" s="167">
        <v>0</v>
      </c>
      <c r="M222" s="165">
        <f>G222*L222</f>
        <v>0</v>
      </c>
      <c r="N222" s="168">
        <v>15</v>
      </c>
      <c r="O222" s="169">
        <v>4</v>
      </c>
      <c r="P222" s="17" t="s">
        <v>105</v>
      </c>
    </row>
    <row r="223" spans="4:18" s="17" customFormat="1" ht="15.75" customHeight="1">
      <c r="D223" s="170"/>
      <c r="E223" s="170" t="s">
        <v>402</v>
      </c>
      <c r="G223" s="171"/>
      <c r="P223" s="170" t="s">
        <v>105</v>
      </c>
      <c r="Q223" s="170" t="s">
        <v>99</v>
      </c>
      <c r="R223" s="170" t="s">
        <v>107</v>
      </c>
    </row>
    <row r="224" spans="4:18" s="17" customFormat="1" ht="15.75" customHeight="1">
      <c r="D224" s="170"/>
      <c r="E224" s="170" t="s">
        <v>403</v>
      </c>
      <c r="G224" s="171"/>
      <c r="P224" s="170" t="s">
        <v>105</v>
      </c>
      <c r="Q224" s="170" t="s">
        <v>99</v>
      </c>
      <c r="R224" s="170" t="s">
        <v>107</v>
      </c>
    </row>
    <row r="225" spans="4:18" s="17" customFormat="1" ht="15.75" customHeight="1">
      <c r="D225" s="170"/>
      <c r="E225" s="170" t="s">
        <v>404</v>
      </c>
      <c r="G225" s="171"/>
      <c r="P225" s="170" t="s">
        <v>105</v>
      </c>
      <c r="Q225" s="170" t="s">
        <v>99</v>
      </c>
      <c r="R225" s="170" t="s">
        <v>107</v>
      </c>
    </row>
    <row r="226" spans="4:18" s="17" customFormat="1" ht="15.75" customHeight="1">
      <c r="D226" s="172"/>
      <c r="E226" s="172" t="s">
        <v>152</v>
      </c>
      <c r="G226" s="173">
        <v>14</v>
      </c>
      <c r="P226" s="172" t="s">
        <v>105</v>
      </c>
      <c r="Q226" s="172" t="s">
        <v>105</v>
      </c>
      <c r="R226" s="172" t="s">
        <v>107</v>
      </c>
    </row>
    <row r="227" spans="4:18" s="17" customFormat="1" ht="15.75" customHeight="1">
      <c r="D227" s="174"/>
      <c r="E227" s="174" t="s">
        <v>109</v>
      </c>
      <c r="G227" s="175">
        <v>14</v>
      </c>
      <c r="P227" s="174" t="s">
        <v>105</v>
      </c>
      <c r="Q227" s="174" t="s">
        <v>110</v>
      </c>
      <c r="R227" s="174" t="s">
        <v>107</v>
      </c>
    </row>
    <row r="228" spans="1:16" s="17" customFormat="1" ht="24" customHeight="1">
      <c r="A228" s="163" t="s">
        <v>409</v>
      </c>
      <c r="B228" s="163" t="s">
        <v>100</v>
      </c>
      <c r="C228" s="163" t="s">
        <v>218</v>
      </c>
      <c r="D228" s="17" t="s">
        <v>410</v>
      </c>
      <c r="E228" s="164" t="s">
        <v>411</v>
      </c>
      <c r="F228" s="163" t="s">
        <v>151</v>
      </c>
      <c r="G228" s="165">
        <v>8.4</v>
      </c>
      <c r="H228" s="166"/>
      <c r="I228" s="166">
        <f>ROUND(G228*H228,2)</f>
        <v>0</v>
      </c>
      <c r="J228" s="167">
        <v>0</v>
      </c>
      <c r="K228" s="165">
        <f>G228*J228</f>
        <v>0</v>
      </c>
      <c r="L228" s="167">
        <v>0</v>
      </c>
      <c r="M228" s="165">
        <f>G228*L228</f>
        <v>0</v>
      </c>
      <c r="N228" s="168">
        <v>15</v>
      </c>
      <c r="O228" s="169">
        <v>4</v>
      </c>
      <c r="P228" s="17" t="s">
        <v>105</v>
      </c>
    </row>
    <row r="229" spans="4:18" s="17" customFormat="1" ht="15.75" customHeight="1">
      <c r="D229" s="170"/>
      <c r="E229" s="170" t="s">
        <v>402</v>
      </c>
      <c r="G229" s="171"/>
      <c r="P229" s="170" t="s">
        <v>105</v>
      </c>
      <c r="Q229" s="170" t="s">
        <v>99</v>
      </c>
      <c r="R229" s="170" t="s">
        <v>107</v>
      </c>
    </row>
    <row r="230" spans="4:18" s="17" customFormat="1" ht="15.75" customHeight="1">
      <c r="D230" s="170"/>
      <c r="E230" s="170" t="s">
        <v>403</v>
      </c>
      <c r="G230" s="171"/>
      <c r="P230" s="170" t="s">
        <v>105</v>
      </c>
      <c r="Q230" s="170" t="s">
        <v>99</v>
      </c>
      <c r="R230" s="170" t="s">
        <v>107</v>
      </c>
    </row>
    <row r="231" spans="4:18" s="17" customFormat="1" ht="15.75" customHeight="1">
      <c r="D231" s="170"/>
      <c r="E231" s="170" t="s">
        <v>404</v>
      </c>
      <c r="G231" s="171"/>
      <c r="P231" s="170" t="s">
        <v>105</v>
      </c>
      <c r="Q231" s="170" t="s">
        <v>99</v>
      </c>
      <c r="R231" s="170" t="s">
        <v>107</v>
      </c>
    </row>
    <row r="232" spans="4:18" s="17" customFormat="1" ht="15.75" customHeight="1">
      <c r="D232" s="172"/>
      <c r="E232" s="172" t="s">
        <v>412</v>
      </c>
      <c r="G232" s="173">
        <v>8.4</v>
      </c>
      <c r="P232" s="172" t="s">
        <v>105</v>
      </c>
      <c r="Q232" s="172" t="s">
        <v>105</v>
      </c>
      <c r="R232" s="172" t="s">
        <v>107</v>
      </c>
    </row>
    <row r="233" spans="4:18" s="17" customFormat="1" ht="15.75" customHeight="1">
      <c r="D233" s="174"/>
      <c r="E233" s="174" t="s">
        <v>109</v>
      </c>
      <c r="G233" s="175">
        <v>8.4</v>
      </c>
      <c r="P233" s="174" t="s">
        <v>105</v>
      </c>
      <c r="Q233" s="174" t="s">
        <v>110</v>
      </c>
      <c r="R233" s="174" t="s">
        <v>107</v>
      </c>
    </row>
    <row r="234" spans="1:16" s="17" customFormat="1" ht="24" customHeight="1">
      <c r="A234" s="163" t="s">
        <v>413</v>
      </c>
      <c r="B234" s="163" t="s">
        <v>100</v>
      </c>
      <c r="C234" s="163" t="s">
        <v>218</v>
      </c>
      <c r="D234" s="17" t="s">
        <v>414</v>
      </c>
      <c r="E234" s="164" t="s">
        <v>415</v>
      </c>
      <c r="F234" s="163" t="s">
        <v>151</v>
      </c>
      <c r="G234" s="165">
        <v>9.6</v>
      </c>
      <c r="H234" s="166"/>
      <c r="I234" s="166">
        <f>ROUND(G234*H234,2)</f>
        <v>0</v>
      </c>
      <c r="J234" s="167">
        <v>0</v>
      </c>
      <c r="K234" s="165">
        <f>G234*J234</f>
        <v>0</v>
      </c>
      <c r="L234" s="167">
        <v>0</v>
      </c>
      <c r="M234" s="165">
        <f>G234*L234</f>
        <v>0</v>
      </c>
      <c r="N234" s="168">
        <v>15</v>
      </c>
      <c r="O234" s="169">
        <v>4</v>
      </c>
      <c r="P234" s="17" t="s">
        <v>105</v>
      </c>
    </row>
    <row r="235" spans="4:18" s="17" customFormat="1" ht="15.75" customHeight="1">
      <c r="D235" s="170"/>
      <c r="E235" s="170" t="s">
        <v>402</v>
      </c>
      <c r="G235" s="171"/>
      <c r="P235" s="170" t="s">
        <v>105</v>
      </c>
      <c r="Q235" s="170" t="s">
        <v>99</v>
      </c>
      <c r="R235" s="170" t="s">
        <v>107</v>
      </c>
    </row>
    <row r="236" spans="4:18" s="17" customFormat="1" ht="15.75" customHeight="1">
      <c r="D236" s="170"/>
      <c r="E236" s="170" t="s">
        <v>403</v>
      </c>
      <c r="G236" s="171"/>
      <c r="P236" s="170" t="s">
        <v>105</v>
      </c>
      <c r="Q236" s="170" t="s">
        <v>99</v>
      </c>
      <c r="R236" s="170" t="s">
        <v>107</v>
      </c>
    </row>
    <row r="237" spans="4:18" s="17" customFormat="1" ht="15.75" customHeight="1">
      <c r="D237" s="170"/>
      <c r="E237" s="170" t="s">
        <v>404</v>
      </c>
      <c r="G237" s="171"/>
      <c r="P237" s="170" t="s">
        <v>105</v>
      </c>
      <c r="Q237" s="170" t="s">
        <v>99</v>
      </c>
      <c r="R237" s="170" t="s">
        <v>107</v>
      </c>
    </row>
    <row r="238" spans="4:18" s="17" customFormat="1" ht="15.75" customHeight="1">
      <c r="D238" s="172"/>
      <c r="E238" s="172" t="s">
        <v>416</v>
      </c>
      <c r="G238" s="173">
        <v>9.6</v>
      </c>
      <c r="P238" s="172" t="s">
        <v>105</v>
      </c>
      <c r="Q238" s="172" t="s">
        <v>105</v>
      </c>
      <c r="R238" s="172" t="s">
        <v>107</v>
      </c>
    </row>
    <row r="239" spans="4:18" s="17" customFormat="1" ht="15.75" customHeight="1">
      <c r="D239" s="174"/>
      <c r="E239" s="174" t="s">
        <v>109</v>
      </c>
      <c r="G239" s="175">
        <v>9.6</v>
      </c>
      <c r="P239" s="174" t="s">
        <v>105</v>
      </c>
      <c r="Q239" s="174" t="s">
        <v>110</v>
      </c>
      <c r="R239" s="174" t="s">
        <v>107</v>
      </c>
    </row>
    <row r="240" spans="1:16" s="17" customFormat="1" ht="13.5" customHeight="1">
      <c r="A240" s="163" t="s">
        <v>417</v>
      </c>
      <c r="B240" s="163" t="s">
        <v>100</v>
      </c>
      <c r="C240" s="163" t="s">
        <v>397</v>
      </c>
      <c r="D240" s="17" t="s">
        <v>418</v>
      </c>
      <c r="E240" s="164" t="s">
        <v>419</v>
      </c>
      <c r="F240" s="163" t="s">
        <v>151</v>
      </c>
      <c r="G240" s="165">
        <v>121</v>
      </c>
      <c r="H240" s="166"/>
      <c r="I240" s="166">
        <f>ROUND(G240*H240,2)</f>
        <v>0</v>
      </c>
      <c r="J240" s="167">
        <v>0</v>
      </c>
      <c r="K240" s="165">
        <f>G240*J240</f>
        <v>0</v>
      </c>
      <c r="L240" s="167">
        <v>0.00135</v>
      </c>
      <c r="M240" s="165">
        <f>G240*L240</f>
        <v>0.16335</v>
      </c>
      <c r="N240" s="168">
        <v>15</v>
      </c>
      <c r="O240" s="169">
        <v>16</v>
      </c>
      <c r="P240" s="17" t="s">
        <v>105</v>
      </c>
    </row>
    <row r="241" spans="4:18" s="17" customFormat="1" ht="15.75" customHeight="1">
      <c r="D241" s="172"/>
      <c r="E241" s="172" t="s">
        <v>420</v>
      </c>
      <c r="G241" s="173">
        <v>121</v>
      </c>
      <c r="P241" s="172" t="s">
        <v>105</v>
      </c>
      <c r="Q241" s="172" t="s">
        <v>105</v>
      </c>
      <c r="R241" s="172" t="s">
        <v>107</v>
      </c>
    </row>
    <row r="242" spans="4:18" s="17" customFormat="1" ht="15.75" customHeight="1">
      <c r="D242" s="174"/>
      <c r="E242" s="174" t="s">
        <v>109</v>
      </c>
      <c r="G242" s="175">
        <v>121</v>
      </c>
      <c r="P242" s="174" t="s">
        <v>105</v>
      </c>
      <c r="Q242" s="174" t="s">
        <v>110</v>
      </c>
      <c r="R242" s="174" t="s">
        <v>107</v>
      </c>
    </row>
    <row r="243" spans="1:16" s="17" customFormat="1" ht="13.5" customHeight="1">
      <c r="A243" s="163" t="s">
        <v>421</v>
      </c>
      <c r="B243" s="163" t="s">
        <v>100</v>
      </c>
      <c r="C243" s="163" t="s">
        <v>397</v>
      </c>
      <c r="D243" s="17" t="s">
        <v>422</v>
      </c>
      <c r="E243" s="164" t="s">
        <v>423</v>
      </c>
      <c r="F243" s="163" t="s">
        <v>49</v>
      </c>
      <c r="G243" s="165"/>
      <c r="H243" s="166">
        <v>1.56</v>
      </c>
      <c r="I243" s="166">
        <f>ROUND(G243*H243,2)</f>
        <v>0</v>
      </c>
      <c r="J243" s="167">
        <v>0</v>
      </c>
      <c r="K243" s="165">
        <f>G243*J243</f>
        <v>0</v>
      </c>
      <c r="L243" s="167">
        <v>0</v>
      </c>
      <c r="M243" s="165">
        <f>G243*L243</f>
        <v>0</v>
      </c>
      <c r="N243" s="168">
        <v>15</v>
      </c>
      <c r="O243" s="169">
        <v>16</v>
      </c>
      <c r="P243" s="17" t="s">
        <v>105</v>
      </c>
    </row>
    <row r="244" spans="2:16" s="135" customFormat="1" ht="12.75" customHeight="1">
      <c r="B244" s="140" t="s">
        <v>56</v>
      </c>
      <c r="D244" s="141" t="s">
        <v>424</v>
      </c>
      <c r="E244" s="141" t="s">
        <v>425</v>
      </c>
      <c r="I244" s="142">
        <f>SUM(I245:I364)</f>
        <v>0</v>
      </c>
      <c r="K244" s="143">
        <f>SUM(K245:K364)</f>
        <v>0</v>
      </c>
      <c r="M244" s="143">
        <f>SUM(M245:M364)</f>
        <v>1.05825</v>
      </c>
      <c r="P244" s="141" t="s">
        <v>99</v>
      </c>
    </row>
    <row r="245" spans="1:16" s="17" customFormat="1" ht="34.5" customHeight="1">
      <c r="A245" s="163" t="s">
        <v>426</v>
      </c>
      <c r="B245" s="163" t="s">
        <v>100</v>
      </c>
      <c r="C245" s="163" t="s">
        <v>218</v>
      </c>
      <c r="D245" s="17" t="s">
        <v>427</v>
      </c>
      <c r="E245" s="164" t="s">
        <v>428</v>
      </c>
      <c r="F245" s="163" t="s">
        <v>429</v>
      </c>
      <c r="G245" s="165">
        <v>14</v>
      </c>
      <c r="H245" s="166"/>
      <c r="I245" s="166">
        <f>ROUND(G245*H245,2)</f>
        <v>0</v>
      </c>
      <c r="J245" s="167">
        <v>0</v>
      </c>
      <c r="K245" s="165">
        <f>G245*J245</f>
        <v>0</v>
      </c>
      <c r="L245" s="167">
        <v>0</v>
      </c>
      <c r="M245" s="165">
        <f>G245*L245</f>
        <v>0</v>
      </c>
      <c r="N245" s="168">
        <v>15</v>
      </c>
      <c r="O245" s="169">
        <v>4</v>
      </c>
      <c r="P245" s="17" t="s">
        <v>105</v>
      </c>
    </row>
    <row r="246" spans="4:18" s="17" customFormat="1" ht="15.75" customHeight="1">
      <c r="D246" s="170"/>
      <c r="E246" s="170" t="s">
        <v>402</v>
      </c>
      <c r="G246" s="171"/>
      <c r="P246" s="170" t="s">
        <v>105</v>
      </c>
      <c r="Q246" s="170" t="s">
        <v>99</v>
      </c>
      <c r="R246" s="170" t="s">
        <v>107</v>
      </c>
    </row>
    <row r="247" spans="4:18" s="17" customFormat="1" ht="15.75" customHeight="1">
      <c r="D247" s="170"/>
      <c r="E247" s="170" t="s">
        <v>403</v>
      </c>
      <c r="G247" s="171"/>
      <c r="P247" s="170" t="s">
        <v>105</v>
      </c>
      <c r="Q247" s="170" t="s">
        <v>99</v>
      </c>
      <c r="R247" s="170" t="s">
        <v>107</v>
      </c>
    </row>
    <row r="248" spans="4:18" s="17" customFormat="1" ht="15.75" customHeight="1">
      <c r="D248" s="170"/>
      <c r="E248" s="170" t="s">
        <v>430</v>
      </c>
      <c r="G248" s="171"/>
      <c r="P248" s="170" t="s">
        <v>105</v>
      </c>
      <c r="Q248" s="170" t="s">
        <v>99</v>
      </c>
      <c r="R248" s="170" t="s">
        <v>107</v>
      </c>
    </row>
    <row r="249" spans="4:18" s="17" customFormat="1" ht="15.75" customHeight="1">
      <c r="D249" s="172"/>
      <c r="E249" s="172" t="s">
        <v>152</v>
      </c>
      <c r="G249" s="173">
        <v>14</v>
      </c>
      <c r="P249" s="172" t="s">
        <v>105</v>
      </c>
      <c r="Q249" s="172" t="s">
        <v>105</v>
      </c>
      <c r="R249" s="172" t="s">
        <v>107</v>
      </c>
    </row>
    <row r="250" spans="4:18" s="17" customFormat="1" ht="15.75" customHeight="1">
      <c r="D250" s="174"/>
      <c r="E250" s="174" t="s">
        <v>109</v>
      </c>
      <c r="G250" s="175">
        <v>14</v>
      </c>
      <c r="P250" s="174" t="s">
        <v>105</v>
      </c>
      <c r="Q250" s="174" t="s">
        <v>110</v>
      </c>
      <c r="R250" s="174" t="s">
        <v>107</v>
      </c>
    </row>
    <row r="251" spans="1:16" s="17" customFormat="1" ht="24" customHeight="1">
      <c r="A251" s="163" t="s">
        <v>431</v>
      </c>
      <c r="B251" s="163" t="s">
        <v>100</v>
      </c>
      <c r="C251" s="163" t="s">
        <v>218</v>
      </c>
      <c r="D251" s="17" t="s">
        <v>432</v>
      </c>
      <c r="E251" s="164" t="s">
        <v>433</v>
      </c>
      <c r="F251" s="163" t="s">
        <v>429</v>
      </c>
      <c r="G251" s="165">
        <v>1</v>
      </c>
      <c r="H251" s="166"/>
      <c r="I251" s="166">
        <f>ROUND(G251*H251,2)</f>
        <v>0</v>
      </c>
      <c r="J251" s="167">
        <v>0</v>
      </c>
      <c r="K251" s="165">
        <f>G251*J251</f>
        <v>0</v>
      </c>
      <c r="L251" s="167">
        <v>0</v>
      </c>
      <c r="M251" s="165">
        <f>G251*L251</f>
        <v>0</v>
      </c>
      <c r="N251" s="168">
        <v>15</v>
      </c>
      <c r="O251" s="169">
        <v>4</v>
      </c>
      <c r="P251" s="17" t="s">
        <v>105</v>
      </c>
    </row>
    <row r="252" spans="4:18" s="17" customFormat="1" ht="15.75" customHeight="1">
      <c r="D252" s="170"/>
      <c r="E252" s="170" t="s">
        <v>402</v>
      </c>
      <c r="G252" s="171"/>
      <c r="P252" s="170" t="s">
        <v>105</v>
      </c>
      <c r="Q252" s="170" t="s">
        <v>99</v>
      </c>
      <c r="R252" s="170" t="s">
        <v>107</v>
      </c>
    </row>
    <row r="253" spans="4:18" s="17" customFormat="1" ht="15.75" customHeight="1">
      <c r="D253" s="170"/>
      <c r="E253" s="170" t="s">
        <v>403</v>
      </c>
      <c r="G253" s="171"/>
      <c r="P253" s="170" t="s">
        <v>105</v>
      </c>
      <c r="Q253" s="170" t="s">
        <v>99</v>
      </c>
      <c r="R253" s="170" t="s">
        <v>107</v>
      </c>
    </row>
    <row r="254" spans="4:18" s="17" customFormat="1" ht="15.75" customHeight="1">
      <c r="D254" s="170"/>
      <c r="E254" s="170" t="s">
        <v>430</v>
      </c>
      <c r="G254" s="171"/>
      <c r="P254" s="170" t="s">
        <v>105</v>
      </c>
      <c r="Q254" s="170" t="s">
        <v>99</v>
      </c>
      <c r="R254" s="170" t="s">
        <v>107</v>
      </c>
    </row>
    <row r="255" spans="4:18" s="17" customFormat="1" ht="15.75" customHeight="1">
      <c r="D255" s="172"/>
      <c r="E255" s="172" t="s">
        <v>99</v>
      </c>
      <c r="G255" s="173">
        <v>1</v>
      </c>
      <c r="P255" s="172" t="s">
        <v>105</v>
      </c>
      <c r="Q255" s="172" t="s">
        <v>105</v>
      </c>
      <c r="R255" s="172" t="s">
        <v>107</v>
      </c>
    </row>
    <row r="256" spans="4:18" s="17" customFormat="1" ht="15.75" customHeight="1">
      <c r="D256" s="174"/>
      <c r="E256" s="174" t="s">
        <v>109</v>
      </c>
      <c r="G256" s="175">
        <v>1</v>
      </c>
      <c r="P256" s="174" t="s">
        <v>105</v>
      </c>
      <c r="Q256" s="174" t="s">
        <v>110</v>
      </c>
      <c r="R256" s="174" t="s">
        <v>107</v>
      </c>
    </row>
    <row r="257" spans="1:16" s="17" customFormat="1" ht="24" customHeight="1">
      <c r="A257" s="163" t="s">
        <v>434</v>
      </c>
      <c r="B257" s="163" t="s">
        <v>100</v>
      </c>
      <c r="C257" s="163" t="s">
        <v>218</v>
      </c>
      <c r="D257" s="17" t="s">
        <v>435</v>
      </c>
      <c r="E257" s="164" t="s">
        <v>436</v>
      </c>
      <c r="F257" s="163" t="s">
        <v>429</v>
      </c>
      <c r="G257" s="165">
        <v>1</v>
      </c>
      <c r="H257" s="166"/>
      <c r="I257" s="166">
        <f>ROUND(G257*H257,2)</f>
        <v>0</v>
      </c>
      <c r="J257" s="167">
        <v>0</v>
      </c>
      <c r="K257" s="165">
        <f>G257*J257</f>
        <v>0</v>
      </c>
      <c r="L257" s="167">
        <v>0</v>
      </c>
      <c r="M257" s="165">
        <f>G257*L257</f>
        <v>0</v>
      </c>
      <c r="N257" s="168">
        <v>15</v>
      </c>
      <c r="O257" s="169">
        <v>4</v>
      </c>
      <c r="P257" s="17" t="s">
        <v>105</v>
      </c>
    </row>
    <row r="258" spans="4:18" s="17" customFormat="1" ht="15.75" customHeight="1">
      <c r="D258" s="170"/>
      <c r="E258" s="170" t="s">
        <v>402</v>
      </c>
      <c r="G258" s="171"/>
      <c r="P258" s="170" t="s">
        <v>105</v>
      </c>
      <c r="Q258" s="170" t="s">
        <v>99</v>
      </c>
      <c r="R258" s="170" t="s">
        <v>107</v>
      </c>
    </row>
    <row r="259" spans="4:18" s="17" customFormat="1" ht="15.75" customHeight="1">
      <c r="D259" s="170"/>
      <c r="E259" s="170" t="s">
        <v>403</v>
      </c>
      <c r="G259" s="171"/>
      <c r="P259" s="170" t="s">
        <v>105</v>
      </c>
      <c r="Q259" s="170" t="s">
        <v>99</v>
      </c>
      <c r="R259" s="170" t="s">
        <v>107</v>
      </c>
    </row>
    <row r="260" spans="4:18" s="17" customFormat="1" ht="15.75" customHeight="1">
      <c r="D260" s="170"/>
      <c r="E260" s="170" t="s">
        <v>430</v>
      </c>
      <c r="G260" s="171"/>
      <c r="P260" s="170" t="s">
        <v>105</v>
      </c>
      <c r="Q260" s="170" t="s">
        <v>99</v>
      </c>
      <c r="R260" s="170" t="s">
        <v>107</v>
      </c>
    </row>
    <row r="261" spans="4:18" s="17" customFormat="1" ht="15.75" customHeight="1">
      <c r="D261" s="172"/>
      <c r="E261" s="172" t="s">
        <v>99</v>
      </c>
      <c r="G261" s="173">
        <v>1</v>
      </c>
      <c r="P261" s="172" t="s">
        <v>105</v>
      </c>
      <c r="Q261" s="172" t="s">
        <v>105</v>
      </c>
      <c r="R261" s="172" t="s">
        <v>107</v>
      </c>
    </row>
    <row r="262" spans="4:18" s="17" customFormat="1" ht="15.75" customHeight="1">
      <c r="D262" s="174"/>
      <c r="E262" s="174" t="s">
        <v>109</v>
      </c>
      <c r="G262" s="175">
        <v>1</v>
      </c>
      <c r="P262" s="174" t="s">
        <v>105</v>
      </c>
      <c r="Q262" s="174" t="s">
        <v>110</v>
      </c>
      <c r="R262" s="174" t="s">
        <v>107</v>
      </c>
    </row>
    <row r="263" spans="1:16" s="17" customFormat="1" ht="24" customHeight="1">
      <c r="A263" s="163" t="s">
        <v>437</v>
      </c>
      <c r="B263" s="163" t="s">
        <v>100</v>
      </c>
      <c r="C263" s="163" t="s">
        <v>218</v>
      </c>
      <c r="D263" s="17" t="s">
        <v>438</v>
      </c>
      <c r="E263" s="164" t="s">
        <v>439</v>
      </c>
      <c r="F263" s="163" t="s">
        <v>429</v>
      </c>
      <c r="G263" s="165">
        <v>3</v>
      </c>
      <c r="H263" s="166"/>
      <c r="I263" s="166">
        <f>ROUND(G263*H263,2)</f>
        <v>0</v>
      </c>
      <c r="J263" s="167">
        <v>0</v>
      </c>
      <c r="K263" s="165">
        <f>G263*J263</f>
        <v>0</v>
      </c>
      <c r="L263" s="167">
        <v>0</v>
      </c>
      <c r="M263" s="165">
        <f>G263*L263</f>
        <v>0</v>
      </c>
      <c r="N263" s="168">
        <v>15</v>
      </c>
      <c r="O263" s="169">
        <v>4</v>
      </c>
      <c r="P263" s="17" t="s">
        <v>105</v>
      </c>
    </row>
    <row r="264" spans="4:18" s="17" customFormat="1" ht="15.75" customHeight="1">
      <c r="D264" s="170"/>
      <c r="E264" s="170" t="s">
        <v>402</v>
      </c>
      <c r="G264" s="171"/>
      <c r="P264" s="170" t="s">
        <v>105</v>
      </c>
      <c r="Q264" s="170" t="s">
        <v>99</v>
      </c>
      <c r="R264" s="170" t="s">
        <v>107</v>
      </c>
    </row>
    <row r="265" spans="4:18" s="17" customFormat="1" ht="15.75" customHeight="1">
      <c r="D265" s="170"/>
      <c r="E265" s="170" t="s">
        <v>403</v>
      </c>
      <c r="G265" s="171"/>
      <c r="P265" s="170" t="s">
        <v>105</v>
      </c>
      <c r="Q265" s="170" t="s">
        <v>99</v>
      </c>
      <c r="R265" s="170" t="s">
        <v>107</v>
      </c>
    </row>
    <row r="266" spans="4:18" s="17" customFormat="1" ht="15.75" customHeight="1">
      <c r="D266" s="170"/>
      <c r="E266" s="170" t="s">
        <v>430</v>
      </c>
      <c r="G266" s="171"/>
      <c r="P266" s="170" t="s">
        <v>105</v>
      </c>
      <c r="Q266" s="170" t="s">
        <v>99</v>
      </c>
      <c r="R266" s="170" t="s">
        <v>107</v>
      </c>
    </row>
    <row r="267" spans="4:18" s="17" customFormat="1" ht="15.75" customHeight="1">
      <c r="D267" s="172"/>
      <c r="E267" s="172" t="s">
        <v>97</v>
      </c>
      <c r="G267" s="173">
        <v>3</v>
      </c>
      <c r="P267" s="172" t="s">
        <v>105</v>
      </c>
      <c r="Q267" s="172" t="s">
        <v>105</v>
      </c>
      <c r="R267" s="172" t="s">
        <v>107</v>
      </c>
    </row>
    <row r="268" spans="4:18" s="17" customFormat="1" ht="15.75" customHeight="1">
      <c r="D268" s="174"/>
      <c r="E268" s="174" t="s">
        <v>109</v>
      </c>
      <c r="G268" s="175">
        <v>3</v>
      </c>
      <c r="P268" s="174" t="s">
        <v>105</v>
      </c>
      <c r="Q268" s="174" t="s">
        <v>110</v>
      </c>
      <c r="R268" s="174" t="s">
        <v>107</v>
      </c>
    </row>
    <row r="269" spans="1:16" s="17" customFormat="1" ht="24" customHeight="1">
      <c r="A269" s="163" t="s">
        <v>440</v>
      </c>
      <c r="B269" s="163" t="s">
        <v>100</v>
      </c>
      <c r="C269" s="163" t="s">
        <v>218</v>
      </c>
      <c r="D269" s="17" t="s">
        <v>441</v>
      </c>
      <c r="E269" s="164" t="s">
        <v>442</v>
      </c>
      <c r="F269" s="163" t="s">
        <v>429</v>
      </c>
      <c r="G269" s="165">
        <v>1</v>
      </c>
      <c r="H269" s="166"/>
      <c r="I269" s="166">
        <f>ROUND(G269*H269,2)</f>
        <v>0</v>
      </c>
      <c r="J269" s="167">
        <v>0</v>
      </c>
      <c r="K269" s="165">
        <f>G269*J269</f>
        <v>0</v>
      </c>
      <c r="L269" s="167">
        <v>0</v>
      </c>
      <c r="M269" s="165">
        <f>G269*L269</f>
        <v>0</v>
      </c>
      <c r="N269" s="168">
        <v>15</v>
      </c>
      <c r="O269" s="169">
        <v>4</v>
      </c>
      <c r="P269" s="17" t="s">
        <v>105</v>
      </c>
    </row>
    <row r="270" spans="4:18" s="17" customFormat="1" ht="15.75" customHeight="1">
      <c r="D270" s="170"/>
      <c r="E270" s="170" t="s">
        <v>402</v>
      </c>
      <c r="G270" s="171"/>
      <c r="P270" s="170" t="s">
        <v>105</v>
      </c>
      <c r="Q270" s="170" t="s">
        <v>99</v>
      </c>
      <c r="R270" s="170" t="s">
        <v>107</v>
      </c>
    </row>
    <row r="271" spans="4:18" s="17" customFormat="1" ht="15.75" customHeight="1">
      <c r="D271" s="170"/>
      <c r="E271" s="170" t="s">
        <v>403</v>
      </c>
      <c r="G271" s="171"/>
      <c r="P271" s="170" t="s">
        <v>105</v>
      </c>
      <c r="Q271" s="170" t="s">
        <v>99</v>
      </c>
      <c r="R271" s="170" t="s">
        <v>107</v>
      </c>
    </row>
    <row r="272" spans="4:18" s="17" customFormat="1" ht="15.75" customHeight="1">
      <c r="D272" s="170"/>
      <c r="E272" s="170" t="s">
        <v>430</v>
      </c>
      <c r="G272" s="171"/>
      <c r="P272" s="170" t="s">
        <v>105</v>
      </c>
      <c r="Q272" s="170" t="s">
        <v>99</v>
      </c>
      <c r="R272" s="170" t="s">
        <v>107</v>
      </c>
    </row>
    <row r="273" spans="4:18" s="17" customFormat="1" ht="15.75" customHeight="1">
      <c r="D273" s="172"/>
      <c r="E273" s="172" t="s">
        <v>99</v>
      </c>
      <c r="G273" s="173">
        <v>1</v>
      </c>
      <c r="P273" s="172" t="s">
        <v>105</v>
      </c>
      <c r="Q273" s="172" t="s">
        <v>105</v>
      </c>
      <c r="R273" s="172" t="s">
        <v>107</v>
      </c>
    </row>
    <row r="274" spans="4:18" s="17" customFormat="1" ht="15.75" customHeight="1">
      <c r="D274" s="174"/>
      <c r="E274" s="174" t="s">
        <v>109</v>
      </c>
      <c r="G274" s="175">
        <v>1</v>
      </c>
      <c r="P274" s="174" t="s">
        <v>105</v>
      </c>
      <c r="Q274" s="174" t="s">
        <v>110</v>
      </c>
      <c r="R274" s="174" t="s">
        <v>107</v>
      </c>
    </row>
    <row r="275" spans="1:16" s="17" customFormat="1" ht="13.5" customHeight="1">
      <c r="A275" s="163" t="s">
        <v>443</v>
      </c>
      <c r="B275" s="163" t="s">
        <v>100</v>
      </c>
      <c r="C275" s="163" t="s">
        <v>218</v>
      </c>
      <c r="D275" s="17" t="s">
        <v>444</v>
      </c>
      <c r="E275" s="164" t="s">
        <v>445</v>
      </c>
      <c r="F275" s="163" t="s">
        <v>429</v>
      </c>
      <c r="G275" s="165">
        <v>1</v>
      </c>
      <c r="H275" s="166"/>
      <c r="I275" s="166">
        <f>ROUND(G275*H275,2)</f>
        <v>0</v>
      </c>
      <c r="J275" s="167">
        <v>0</v>
      </c>
      <c r="K275" s="165">
        <f>G275*J275</f>
        <v>0</v>
      </c>
      <c r="L275" s="167">
        <v>0</v>
      </c>
      <c r="M275" s="165">
        <f>G275*L275</f>
        <v>0</v>
      </c>
      <c r="N275" s="168">
        <v>15</v>
      </c>
      <c r="O275" s="169">
        <v>4</v>
      </c>
      <c r="P275" s="17" t="s">
        <v>105</v>
      </c>
    </row>
    <row r="276" spans="4:18" s="17" customFormat="1" ht="15.75" customHeight="1">
      <c r="D276" s="170"/>
      <c r="E276" s="170" t="s">
        <v>402</v>
      </c>
      <c r="G276" s="171"/>
      <c r="P276" s="170" t="s">
        <v>105</v>
      </c>
      <c r="Q276" s="170" t="s">
        <v>99</v>
      </c>
      <c r="R276" s="170" t="s">
        <v>107</v>
      </c>
    </row>
    <row r="277" spans="4:18" s="17" customFormat="1" ht="15.75" customHeight="1">
      <c r="D277" s="170"/>
      <c r="E277" s="170" t="s">
        <v>403</v>
      </c>
      <c r="G277" s="171"/>
      <c r="P277" s="170" t="s">
        <v>105</v>
      </c>
      <c r="Q277" s="170" t="s">
        <v>99</v>
      </c>
      <c r="R277" s="170" t="s">
        <v>107</v>
      </c>
    </row>
    <row r="278" spans="4:18" s="17" customFormat="1" ht="15.75" customHeight="1">
      <c r="D278" s="170"/>
      <c r="E278" s="170" t="s">
        <v>430</v>
      </c>
      <c r="G278" s="171"/>
      <c r="P278" s="170" t="s">
        <v>105</v>
      </c>
      <c r="Q278" s="170" t="s">
        <v>99</v>
      </c>
      <c r="R278" s="170" t="s">
        <v>107</v>
      </c>
    </row>
    <row r="279" spans="4:18" s="17" customFormat="1" ht="15.75" customHeight="1">
      <c r="D279" s="172"/>
      <c r="E279" s="172" t="s">
        <v>99</v>
      </c>
      <c r="G279" s="173">
        <v>1</v>
      </c>
      <c r="P279" s="172" t="s">
        <v>105</v>
      </c>
      <c r="Q279" s="172" t="s">
        <v>105</v>
      </c>
      <c r="R279" s="172" t="s">
        <v>107</v>
      </c>
    </row>
    <row r="280" spans="4:18" s="17" customFormat="1" ht="15.75" customHeight="1">
      <c r="D280" s="174"/>
      <c r="E280" s="174" t="s">
        <v>109</v>
      </c>
      <c r="G280" s="175">
        <v>1</v>
      </c>
      <c r="P280" s="174" t="s">
        <v>105</v>
      </c>
      <c r="Q280" s="174" t="s">
        <v>110</v>
      </c>
      <c r="R280" s="174" t="s">
        <v>107</v>
      </c>
    </row>
    <row r="281" spans="1:16" s="17" customFormat="1" ht="24" customHeight="1">
      <c r="A281" s="163" t="s">
        <v>446</v>
      </c>
      <c r="B281" s="163" t="s">
        <v>100</v>
      </c>
      <c r="C281" s="163" t="s">
        <v>218</v>
      </c>
      <c r="D281" s="17" t="s">
        <v>447</v>
      </c>
      <c r="E281" s="164" t="s">
        <v>448</v>
      </c>
      <c r="F281" s="163" t="s">
        <v>429</v>
      </c>
      <c r="G281" s="165">
        <v>1</v>
      </c>
      <c r="H281" s="166"/>
      <c r="I281" s="166">
        <f>ROUND(G281*H281,2)</f>
        <v>0</v>
      </c>
      <c r="J281" s="167">
        <v>0</v>
      </c>
      <c r="K281" s="165">
        <f>G281*J281</f>
        <v>0</v>
      </c>
      <c r="L281" s="167">
        <v>0</v>
      </c>
      <c r="M281" s="165">
        <f>G281*L281</f>
        <v>0</v>
      </c>
      <c r="N281" s="168">
        <v>15</v>
      </c>
      <c r="O281" s="169">
        <v>4</v>
      </c>
      <c r="P281" s="17" t="s">
        <v>105</v>
      </c>
    </row>
    <row r="282" spans="4:18" s="17" customFormat="1" ht="15.75" customHeight="1">
      <c r="D282" s="170"/>
      <c r="E282" s="170" t="s">
        <v>402</v>
      </c>
      <c r="G282" s="171"/>
      <c r="P282" s="170" t="s">
        <v>105</v>
      </c>
      <c r="Q282" s="170" t="s">
        <v>99</v>
      </c>
      <c r="R282" s="170" t="s">
        <v>107</v>
      </c>
    </row>
    <row r="283" spans="4:18" s="17" customFormat="1" ht="15.75" customHeight="1">
      <c r="D283" s="170"/>
      <c r="E283" s="170" t="s">
        <v>403</v>
      </c>
      <c r="G283" s="171"/>
      <c r="P283" s="170" t="s">
        <v>105</v>
      </c>
      <c r="Q283" s="170" t="s">
        <v>99</v>
      </c>
      <c r="R283" s="170" t="s">
        <v>107</v>
      </c>
    </row>
    <row r="284" spans="4:18" s="17" customFormat="1" ht="15.75" customHeight="1">
      <c r="D284" s="170"/>
      <c r="E284" s="170" t="s">
        <v>430</v>
      </c>
      <c r="G284" s="171"/>
      <c r="P284" s="170" t="s">
        <v>105</v>
      </c>
      <c r="Q284" s="170" t="s">
        <v>99</v>
      </c>
      <c r="R284" s="170" t="s">
        <v>107</v>
      </c>
    </row>
    <row r="285" spans="4:18" s="17" customFormat="1" ht="15.75" customHeight="1">
      <c r="D285" s="172"/>
      <c r="E285" s="172" t="s">
        <v>99</v>
      </c>
      <c r="G285" s="173">
        <v>1</v>
      </c>
      <c r="P285" s="172" t="s">
        <v>105</v>
      </c>
      <c r="Q285" s="172" t="s">
        <v>105</v>
      </c>
      <c r="R285" s="172" t="s">
        <v>107</v>
      </c>
    </row>
    <row r="286" spans="4:18" s="17" customFormat="1" ht="15.75" customHeight="1">
      <c r="D286" s="174"/>
      <c r="E286" s="174" t="s">
        <v>109</v>
      </c>
      <c r="G286" s="175">
        <v>1</v>
      </c>
      <c r="P286" s="174" t="s">
        <v>105</v>
      </c>
      <c r="Q286" s="174" t="s">
        <v>110</v>
      </c>
      <c r="R286" s="174" t="s">
        <v>107</v>
      </c>
    </row>
    <row r="287" spans="1:16" s="17" customFormat="1" ht="24" customHeight="1">
      <c r="A287" s="163" t="s">
        <v>449</v>
      </c>
      <c r="B287" s="163" t="s">
        <v>100</v>
      </c>
      <c r="C287" s="163" t="s">
        <v>218</v>
      </c>
      <c r="D287" s="17" t="s">
        <v>450</v>
      </c>
      <c r="E287" s="164" t="s">
        <v>451</v>
      </c>
      <c r="F287" s="163" t="s">
        <v>429</v>
      </c>
      <c r="G287" s="165">
        <v>1</v>
      </c>
      <c r="H287" s="166"/>
      <c r="I287" s="166">
        <f>ROUND(G287*H287,2)</f>
        <v>0</v>
      </c>
      <c r="J287" s="167">
        <v>0</v>
      </c>
      <c r="K287" s="165">
        <f>G287*J287</f>
        <v>0</v>
      </c>
      <c r="L287" s="167">
        <v>0</v>
      </c>
      <c r="M287" s="165">
        <f>G287*L287</f>
        <v>0</v>
      </c>
      <c r="N287" s="168">
        <v>15</v>
      </c>
      <c r="O287" s="169">
        <v>4</v>
      </c>
      <c r="P287" s="17" t="s">
        <v>105</v>
      </c>
    </row>
    <row r="288" spans="4:18" s="17" customFormat="1" ht="15.75" customHeight="1">
      <c r="D288" s="170"/>
      <c r="E288" s="170" t="s">
        <v>402</v>
      </c>
      <c r="G288" s="171"/>
      <c r="P288" s="170" t="s">
        <v>105</v>
      </c>
      <c r="Q288" s="170" t="s">
        <v>99</v>
      </c>
      <c r="R288" s="170" t="s">
        <v>107</v>
      </c>
    </row>
    <row r="289" spans="4:18" s="17" customFormat="1" ht="15.75" customHeight="1">
      <c r="D289" s="170"/>
      <c r="E289" s="170" t="s">
        <v>403</v>
      </c>
      <c r="G289" s="171"/>
      <c r="P289" s="170" t="s">
        <v>105</v>
      </c>
      <c r="Q289" s="170" t="s">
        <v>99</v>
      </c>
      <c r="R289" s="170" t="s">
        <v>107</v>
      </c>
    </row>
    <row r="290" spans="4:18" s="17" customFormat="1" ht="15.75" customHeight="1">
      <c r="D290" s="170"/>
      <c r="E290" s="170" t="s">
        <v>430</v>
      </c>
      <c r="G290" s="171"/>
      <c r="P290" s="170" t="s">
        <v>105</v>
      </c>
      <c r="Q290" s="170" t="s">
        <v>99</v>
      </c>
      <c r="R290" s="170" t="s">
        <v>107</v>
      </c>
    </row>
    <row r="291" spans="4:18" s="17" customFormat="1" ht="15.75" customHeight="1">
      <c r="D291" s="172"/>
      <c r="E291" s="172" t="s">
        <v>99</v>
      </c>
      <c r="G291" s="173">
        <v>1</v>
      </c>
      <c r="P291" s="172" t="s">
        <v>105</v>
      </c>
      <c r="Q291" s="172" t="s">
        <v>105</v>
      </c>
      <c r="R291" s="172" t="s">
        <v>107</v>
      </c>
    </row>
    <row r="292" spans="4:18" s="17" customFormat="1" ht="15.75" customHeight="1">
      <c r="D292" s="174"/>
      <c r="E292" s="174" t="s">
        <v>109</v>
      </c>
      <c r="G292" s="175">
        <v>1</v>
      </c>
      <c r="P292" s="174" t="s">
        <v>105</v>
      </c>
      <c r="Q292" s="174" t="s">
        <v>110</v>
      </c>
      <c r="R292" s="174" t="s">
        <v>107</v>
      </c>
    </row>
    <row r="293" spans="1:16" s="17" customFormat="1" ht="24" customHeight="1">
      <c r="A293" s="163" t="s">
        <v>452</v>
      </c>
      <c r="B293" s="163" t="s">
        <v>100</v>
      </c>
      <c r="C293" s="163" t="s">
        <v>218</v>
      </c>
      <c r="D293" s="17" t="s">
        <v>453</v>
      </c>
      <c r="E293" s="164" t="s">
        <v>454</v>
      </c>
      <c r="F293" s="163" t="s">
        <v>429</v>
      </c>
      <c r="G293" s="165">
        <v>1</v>
      </c>
      <c r="H293" s="166"/>
      <c r="I293" s="166">
        <f>ROUND(G293*H293,2)</f>
        <v>0</v>
      </c>
      <c r="J293" s="167">
        <v>0</v>
      </c>
      <c r="K293" s="165">
        <f>G293*J293</f>
        <v>0</v>
      </c>
      <c r="L293" s="167">
        <v>0</v>
      </c>
      <c r="M293" s="165">
        <f>G293*L293</f>
        <v>0</v>
      </c>
      <c r="N293" s="168">
        <v>15</v>
      </c>
      <c r="O293" s="169">
        <v>4</v>
      </c>
      <c r="P293" s="17" t="s">
        <v>105</v>
      </c>
    </row>
    <row r="294" spans="4:18" s="17" customFormat="1" ht="15.75" customHeight="1">
      <c r="D294" s="170"/>
      <c r="E294" s="170" t="s">
        <v>402</v>
      </c>
      <c r="G294" s="171"/>
      <c r="P294" s="170" t="s">
        <v>105</v>
      </c>
      <c r="Q294" s="170" t="s">
        <v>99</v>
      </c>
      <c r="R294" s="170" t="s">
        <v>107</v>
      </c>
    </row>
    <row r="295" spans="4:18" s="17" customFormat="1" ht="15.75" customHeight="1">
      <c r="D295" s="170"/>
      <c r="E295" s="170" t="s">
        <v>403</v>
      </c>
      <c r="G295" s="171"/>
      <c r="P295" s="170" t="s">
        <v>105</v>
      </c>
      <c r="Q295" s="170" t="s">
        <v>99</v>
      </c>
      <c r="R295" s="170" t="s">
        <v>107</v>
      </c>
    </row>
    <row r="296" spans="4:18" s="17" customFormat="1" ht="15.75" customHeight="1">
      <c r="D296" s="170"/>
      <c r="E296" s="170" t="s">
        <v>430</v>
      </c>
      <c r="G296" s="171"/>
      <c r="P296" s="170" t="s">
        <v>105</v>
      </c>
      <c r="Q296" s="170" t="s">
        <v>99</v>
      </c>
      <c r="R296" s="170" t="s">
        <v>107</v>
      </c>
    </row>
    <row r="297" spans="4:18" s="17" customFormat="1" ht="15.75" customHeight="1">
      <c r="D297" s="172"/>
      <c r="E297" s="172" t="s">
        <v>99</v>
      </c>
      <c r="G297" s="173">
        <v>1</v>
      </c>
      <c r="P297" s="172" t="s">
        <v>105</v>
      </c>
      <c r="Q297" s="172" t="s">
        <v>105</v>
      </c>
      <c r="R297" s="172" t="s">
        <v>107</v>
      </c>
    </row>
    <row r="298" spans="4:18" s="17" customFormat="1" ht="15.75" customHeight="1">
      <c r="D298" s="174"/>
      <c r="E298" s="174" t="s">
        <v>109</v>
      </c>
      <c r="G298" s="175">
        <v>1</v>
      </c>
      <c r="P298" s="174" t="s">
        <v>105</v>
      </c>
      <c r="Q298" s="174" t="s">
        <v>110</v>
      </c>
      <c r="R298" s="174" t="s">
        <v>107</v>
      </c>
    </row>
    <row r="299" spans="1:16" s="17" customFormat="1" ht="24" customHeight="1">
      <c r="A299" s="163" t="s">
        <v>455</v>
      </c>
      <c r="B299" s="163" t="s">
        <v>100</v>
      </c>
      <c r="C299" s="163" t="s">
        <v>218</v>
      </c>
      <c r="D299" s="17" t="s">
        <v>456</v>
      </c>
      <c r="E299" s="164" t="s">
        <v>457</v>
      </c>
      <c r="F299" s="163" t="s">
        <v>429</v>
      </c>
      <c r="G299" s="165">
        <v>3</v>
      </c>
      <c r="H299" s="166"/>
      <c r="I299" s="166">
        <f>ROUND(G299*H299,2)</f>
        <v>0</v>
      </c>
      <c r="J299" s="167">
        <v>0</v>
      </c>
      <c r="K299" s="165">
        <f>G299*J299</f>
        <v>0</v>
      </c>
      <c r="L299" s="167">
        <v>0</v>
      </c>
      <c r="M299" s="165">
        <f>G299*L299</f>
        <v>0</v>
      </c>
      <c r="N299" s="168">
        <v>15</v>
      </c>
      <c r="O299" s="169">
        <v>4</v>
      </c>
      <c r="P299" s="17" t="s">
        <v>105</v>
      </c>
    </row>
    <row r="300" spans="4:18" s="17" customFormat="1" ht="15.75" customHeight="1">
      <c r="D300" s="170"/>
      <c r="E300" s="170" t="s">
        <v>402</v>
      </c>
      <c r="G300" s="171"/>
      <c r="P300" s="170" t="s">
        <v>105</v>
      </c>
      <c r="Q300" s="170" t="s">
        <v>99</v>
      </c>
      <c r="R300" s="170" t="s">
        <v>107</v>
      </c>
    </row>
    <row r="301" spans="4:18" s="17" customFormat="1" ht="15.75" customHeight="1">
      <c r="D301" s="170"/>
      <c r="E301" s="170" t="s">
        <v>403</v>
      </c>
      <c r="G301" s="171"/>
      <c r="P301" s="170" t="s">
        <v>105</v>
      </c>
      <c r="Q301" s="170" t="s">
        <v>99</v>
      </c>
      <c r="R301" s="170" t="s">
        <v>107</v>
      </c>
    </row>
    <row r="302" spans="4:18" s="17" customFormat="1" ht="15.75" customHeight="1">
      <c r="D302" s="170"/>
      <c r="E302" s="170" t="s">
        <v>430</v>
      </c>
      <c r="G302" s="171"/>
      <c r="P302" s="170" t="s">
        <v>105</v>
      </c>
      <c r="Q302" s="170" t="s">
        <v>99</v>
      </c>
      <c r="R302" s="170" t="s">
        <v>107</v>
      </c>
    </row>
    <row r="303" spans="4:18" s="17" customFormat="1" ht="15.75" customHeight="1">
      <c r="D303" s="172"/>
      <c r="E303" s="172" t="s">
        <v>97</v>
      </c>
      <c r="G303" s="173">
        <v>3</v>
      </c>
      <c r="P303" s="172" t="s">
        <v>105</v>
      </c>
      <c r="Q303" s="172" t="s">
        <v>105</v>
      </c>
      <c r="R303" s="172" t="s">
        <v>107</v>
      </c>
    </row>
    <row r="304" spans="4:18" s="17" customFormat="1" ht="15.75" customHeight="1">
      <c r="D304" s="174"/>
      <c r="E304" s="174" t="s">
        <v>109</v>
      </c>
      <c r="G304" s="175">
        <v>3</v>
      </c>
      <c r="P304" s="174" t="s">
        <v>105</v>
      </c>
      <c r="Q304" s="174" t="s">
        <v>110</v>
      </c>
      <c r="R304" s="174" t="s">
        <v>107</v>
      </c>
    </row>
    <row r="305" spans="1:16" s="17" customFormat="1" ht="24" customHeight="1">
      <c r="A305" s="163" t="s">
        <v>458</v>
      </c>
      <c r="B305" s="163" t="s">
        <v>100</v>
      </c>
      <c r="C305" s="163" t="s">
        <v>218</v>
      </c>
      <c r="D305" s="17" t="s">
        <v>459</v>
      </c>
      <c r="E305" s="164" t="s">
        <v>460</v>
      </c>
      <c r="F305" s="163" t="s">
        <v>429</v>
      </c>
      <c r="G305" s="165">
        <v>1</v>
      </c>
      <c r="H305" s="166"/>
      <c r="I305" s="166">
        <f>ROUND(G305*H305,2)</f>
        <v>0</v>
      </c>
      <c r="J305" s="167">
        <v>0</v>
      </c>
      <c r="K305" s="165">
        <f>G305*J305</f>
        <v>0</v>
      </c>
      <c r="L305" s="167">
        <v>0</v>
      </c>
      <c r="M305" s="165">
        <f>G305*L305</f>
        <v>0</v>
      </c>
      <c r="N305" s="168">
        <v>15</v>
      </c>
      <c r="O305" s="169">
        <v>4</v>
      </c>
      <c r="P305" s="17" t="s">
        <v>105</v>
      </c>
    </row>
    <row r="306" spans="4:18" s="17" customFormat="1" ht="15.75" customHeight="1">
      <c r="D306" s="170"/>
      <c r="E306" s="170" t="s">
        <v>402</v>
      </c>
      <c r="G306" s="171"/>
      <c r="P306" s="170" t="s">
        <v>105</v>
      </c>
      <c r="Q306" s="170" t="s">
        <v>99</v>
      </c>
      <c r="R306" s="170" t="s">
        <v>107</v>
      </c>
    </row>
    <row r="307" spans="4:18" s="17" customFormat="1" ht="15.75" customHeight="1">
      <c r="D307" s="170"/>
      <c r="E307" s="170" t="s">
        <v>403</v>
      </c>
      <c r="G307" s="171"/>
      <c r="P307" s="170" t="s">
        <v>105</v>
      </c>
      <c r="Q307" s="170" t="s">
        <v>99</v>
      </c>
      <c r="R307" s="170" t="s">
        <v>107</v>
      </c>
    </row>
    <row r="308" spans="4:18" s="17" customFormat="1" ht="15.75" customHeight="1">
      <c r="D308" s="170"/>
      <c r="E308" s="170" t="s">
        <v>461</v>
      </c>
      <c r="G308" s="171"/>
      <c r="P308" s="170" t="s">
        <v>105</v>
      </c>
      <c r="Q308" s="170" t="s">
        <v>99</v>
      </c>
      <c r="R308" s="170" t="s">
        <v>107</v>
      </c>
    </row>
    <row r="309" spans="4:18" s="17" customFormat="1" ht="15.75" customHeight="1">
      <c r="D309" s="172"/>
      <c r="E309" s="172" t="s">
        <v>99</v>
      </c>
      <c r="G309" s="173">
        <v>1</v>
      </c>
      <c r="P309" s="172" t="s">
        <v>105</v>
      </c>
      <c r="Q309" s="172" t="s">
        <v>105</v>
      </c>
      <c r="R309" s="172" t="s">
        <v>107</v>
      </c>
    </row>
    <row r="310" spans="4:18" s="17" customFormat="1" ht="15.75" customHeight="1">
      <c r="D310" s="174"/>
      <c r="E310" s="174" t="s">
        <v>109</v>
      </c>
      <c r="G310" s="175">
        <v>1</v>
      </c>
      <c r="P310" s="174" t="s">
        <v>105</v>
      </c>
      <c r="Q310" s="174" t="s">
        <v>110</v>
      </c>
      <c r="R310" s="174" t="s">
        <v>107</v>
      </c>
    </row>
    <row r="311" spans="1:16" s="17" customFormat="1" ht="24" customHeight="1">
      <c r="A311" s="163" t="s">
        <v>462</v>
      </c>
      <c r="B311" s="163" t="s">
        <v>100</v>
      </c>
      <c r="C311" s="163" t="s">
        <v>218</v>
      </c>
      <c r="D311" s="17" t="s">
        <v>463</v>
      </c>
      <c r="E311" s="164" t="s">
        <v>464</v>
      </c>
      <c r="F311" s="163" t="s">
        <v>429</v>
      </c>
      <c r="G311" s="165">
        <v>6</v>
      </c>
      <c r="H311" s="166"/>
      <c r="I311" s="166">
        <f>ROUND(G311*H311,2)</f>
        <v>0</v>
      </c>
      <c r="J311" s="167">
        <v>0</v>
      </c>
      <c r="K311" s="165">
        <f>G311*J311</f>
        <v>0</v>
      </c>
      <c r="L311" s="167">
        <v>0</v>
      </c>
      <c r="M311" s="165">
        <f>G311*L311</f>
        <v>0</v>
      </c>
      <c r="N311" s="168">
        <v>15</v>
      </c>
      <c r="O311" s="169">
        <v>4</v>
      </c>
      <c r="P311" s="17" t="s">
        <v>105</v>
      </c>
    </row>
    <row r="312" spans="4:18" s="17" customFormat="1" ht="15.75" customHeight="1">
      <c r="D312" s="170"/>
      <c r="E312" s="170" t="s">
        <v>402</v>
      </c>
      <c r="G312" s="171"/>
      <c r="P312" s="170" t="s">
        <v>105</v>
      </c>
      <c r="Q312" s="170" t="s">
        <v>99</v>
      </c>
      <c r="R312" s="170" t="s">
        <v>107</v>
      </c>
    </row>
    <row r="313" spans="4:18" s="17" customFormat="1" ht="15.75" customHeight="1">
      <c r="D313" s="170"/>
      <c r="E313" s="170" t="s">
        <v>403</v>
      </c>
      <c r="G313" s="171"/>
      <c r="P313" s="170" t="s">
        <v>105</v>
      </c>
      <c r="Q313" s="170" t="s">
        <v>99</v>
      </c>
      <c r="R313" s="170" t="s">
        <v>107</v>
      </c>
    </row>
    <row r="314" spans="4:18" s="17" customFormat="1" ht="15.75" customHeight="1">
      <c r="D314" s="170"/>
      <c r="E314" s="170" t="s">
        <v>461</v>
      </c>
      <c r="G314" s="171"/>
      <c r="P314" s="170" t="s">
        <v>105</v>
      </c>
      <c r="Q314" s="170" t="s">
        <v>99</v>
      </c>
      <c r="R314" s="170" t="s">
        <v>107</v>
      </c>
    </row>
    <row r="315" spans="4:18" s="17" customFormat="1" ht="15.75" customHeight="1">
      <c r="D315" s="172"/>
      <c r="E315" s="172" t="s">
        <v>121</v>
      </c>
      <c r="G315" s="173">
        <v>6</v>
      </c>
      <c r="P315" s="172" t="s">
        <v>105</v>
      </c>
      <c r="Q315" s="172" t="s">
        <v>105</v>
      </c>
      <c r="R315" s="172" t="s">
        <v>107</v>
      </c>
    </row>
    <row r="316" spans="4:18" s="17" customFormat="1" ht="15.75" customHeight="1">
      <c r="D316" s="174"/>
      <c r="E316" s="174" t="s">
        <v>109</v>
      </c>
      <c r="G316" s="175">
        <v>6</v>
      </c>
      <c r="P316" s="174" t="s">
        <v>105</v>
      </c>
      <c r="Q316" s="174" t="s">
        <v>110</v>
      </c>
      <c r="R316" s="174" t="s">
        <v>107</v>
      </c>
    </row>
    <row r="317" spans="1:16" s="17" customFormat="1" ht="24" customHeight="1">
      <c r="A317" s="163" t="s">
        <v>215</v>
      </c>
      <c r="B317" s="163" t="s">
        <v>100</v>
      </c>
      <c r="C317" s="163" t="s">
        <v>218</v>
      </c>
      <c r="D317" s="17" t="s">
        <v>465</v>
      </c>
      <c r="E317" s="164" t="s">
        <v>466</v>
      </c>
      <c r="F317" s="163" t="s">
        <v>429</v>
      </c>
      <c r="G317" s="165">
        <v>26</v>
      </c>
      <c r="H317" s="166"/>
      <c r="I317" s="166">
        <f>ROUND(G317*H317,2)</f>
        <v>0</v>
      </c>
      <c r="J317" s="167">
        <v>0</v>
      </c>
      <c r="K317" s="165">
        <f>G317*J317</f>
        <v>0</v>
      </c>
      <c r="L317" s="167">
        <v>0</v>
      </c>
      <c r="M317" s="165">
        <f>G317*L317</f>
        <v>0</v>
      </c>
      <c r="N317" s="168">
        <v>15</v>
      </c>
      <c r="O317" s="169">
        <v>4</v>
      </c>
      <c r="P317" s="17" t="s">
        <v>105</v>
      </c>
    </row>
    <row r="318" spans="4:18" s="17" customFormat="1" ht="15.75" customHeight="1">
      <c r="D318" s="170"/>
      <c r="E318" s="170" t="s">
        <v>402</v>
      </c>
      <c r="G318" s="171"/>
      <c r="P318" s="170" t="s">
        <v>105</v>
      </c>
      <c r="Q318" s="170" t="s">
        <v>99</v>
      </c>
      <c r="R318" s="170" t="s">
        <v>107</v>
      </c>
    </row>
    <row r="319" spans="4:18" s="17" customFormat="1" ht="15.75" customHeight="1">
      <c r="D319" s="170"/>
      <c r="E319" s="170" t="s">
        <v>403</v>
      </c>
      <c r="G319" s="171"/>
      <c r="P319" s="170" t="s">
        <v>105</v>
      </c>
      <c r="Q319" s="170" t="s">
        <v>99</v>
      </c>
      <c r="R319" s="170" t="s">
        <v>107</v>
      </c>
    </row>
    <row r="320" spans="4:18" s="17" customFormat="1" ht="15.75" customHeight="1">
      <c r="D320" s="170"/>
      <c r="E320" s="170" t="s">
        <v>461</v>
      </c>
      <c r="G320" s="171"/>
      <c r="P320" s="170" t="s">
        <v>105</v>
      </c>
      <c r="Q320" s="170" t="s">
        <v>99</v>
      </c>
      <c r="R320" s="170" t="s">
        <v>107</v>
      </c>
    </row>
    <row r="321" spans="4:18" s="17" customFormat="1" ht="15.75" customHeight="1">
      <c r="D321" s="172"/>
      <c r="E321" s="172" t="s">
        <v>190</v>
      </c>
      <c r="G321" s="173">
        <v>26</v>
      </c>
      <c r="P321" s="172" t="s">
        <v>105</v>
      </c>
      <c r="Q321" s="172" t="s">
        <v>105</v>
      </c>
      <c r="R321" s="172" t="s">
        <v>107</v>
      </c>
    </row>
    <row r="322" spans="4:18" s="17" customFormat="1" ht="15.75" customHeight="1">
      <c r="D322" s="174"/>
      <c r="E322" s="174" t="s">
        <v>109</v>
      </c>
      <c r="G322" s="175">
        <v>26</v>
      </c>
      <c r="P322" s="174" t="s">
        <v>105</v>
      </c>
      <c r="Q322" s="174" t="s">
        <v>110</v>
      </c>
      <c r="R322" s="174" t="s">
        <v>107</v>
      </c>
    </row>
    <row r="323" spans="1:16" s="17" customFormat="1" ht="24" customHeight="1">
      <c r="A323" s="163" t="s">
        <v>467</v>
      </c>
      <c r="B323" s="163" t="s">
        <v>100</v>
      </c>
      <c r="C323" s="163" t="s">
        <v>218</v>
      </c>
      <c r="D323" s="17" t="s">
        <v>468</v>
      </c>
      <c r="E323" s="164" t="s">
        <v>469</v>
      </c>
      <c r="F323" s="163" t="s">
        <v>429</v>
      </c>
      <c r="G323" s="165">
        <v>12</v>
      </c>
      <c r="H323" s="166"/>
      <c r="I323" s="166">
        <f>ROUND(G323*H323,2)</f>
        <v>0</v>
      </c>
      <c r="J323" s="167">
        <v>0</v>
      </c>
      <c r="K323" s="165">
        <f>G323*J323</f>
        <v>0</v>
      </c>
      <c r="L323" s="167">
        <v>0</v>
      </c>
      <c r="M323" s="165">
        <f>G323*L323</f>
        <v>0</v>
      </c>
      <c r="N323" s="168">
        <v>15</v>
      </c>
      <c r="O323" s="169">
        <v>4</v>
      </c>
      <c r="P323" s="17" t="s">
        <v>105</v>
      </c>
    </row>
    <row r="324" spans="4:18" s="17" customFormat="1" ht="15.75" customHeight="1">
      <c r="D324" s="170"/>
      <c r="E324" s="170" t="s">
        <v>402</v>
      </c>
      <c r="G324" s="171"/>
      <c r="P324" s="170" t="s">
        <v>105</v>
      </c>
      <c r="Q324" s="170" t="s">
        <v>99</v>
      </c>
      <c r="R324" s="170" t="s">
        <v>107</v>
      </c>
    </row>
    <row r="325" spans="4:18" s="17" customFormat="1" ht="15.75" customHeight="1">
      <c r="D325" s="170"/>
      <c r="E325" s="170" t="s">
        <v>403</v>
      </c>
      <c r="G325" s="171"/>
      <c r="P325" s="170" t="s">
        <v>105</v>
      </c>
      <c r="Q325" s="170" t="s">
        <v>99</v>
      </c>
      <c r="R325" s="170" t="s">
        <v>107</v>
      </c>
    </row>
    <row r="326" spans="4:18" s="17" customFormat="1" ht="15.75" customHeight="1">
      <c r="D326" s="170"/>
      <c r="E326" s="170" t="s">
        <v>461</v>
      </c>
      <c r="G326" s="171"/>
      <c r="P326" s="170" t="s">
        <v>105</v>
      </c>
      <c r="Q326" s="170" t="s">
        <v>99</v>
      </c>
      <c r="R326" s="170" t="s">
        <v>107</v>
      </c>
    </row>
    <row r="327" spans="4:18" s="17" customFormat="1" ht="15.75" customHeight="1">
      <c r="D327" s="172"/>
      <c r="E327" s="172" t="s">
        <v>145</v>
      </c>
      <c r="G327" s="173">
        <v>12</v>
      </c>
      <c r="P327" s="172" t="s">
        <v>105</v>
      </c>
      <c r="Q327" s="172" t="s">
        <v>105</v>
      </c>
      <c r="R327" s="172" t="s">
        <v>107</v>
      </c>
    </row>
    <row r="328" spans="4:18" s="17" customFormat="1" ht="15.75" customHeight="1">
      <c r="D328" s="174"/>
      <c r="E328" s="174" t="s">
        <v>109</v>
      </c>
      <c r="G328" s="175">
        <v>12</v>
      </c>
      <c r="P328" s="174" t="s">
        <v>105</v>
      </c>
      <c r="Q328" s="174" t="s">
        <v>110</v>
      </c>
      <c r="R328" s="174" t="s">
        <v>107</v>
      </c>
    </row>
    <row r="329" spans="1:16" s="17" customFormat="1" ht="24" customHeight="1">
      <c r="A329" s="163" t="s">
        <v>470</v>
      </c>
      <c r="B329" s="163" t="s">
        <v>100</v>
      </c>
      <c r="C329" s="163" t="s">
        <v>218</v>
      </c>
      <c r="D329" s="17" t="s">
        <v>471</v>
      </c>
      <c r="E329" s="164" t="s">
        <v>472</v>
      </c>
      <c r="F329" s="163" t="s">
        <v>429</v>
      </c>
      <c r="G329" s="165">
        <v>12</v>
      </c>
      <c r="H329" s="166"/>
      <c r="I329" s="166">
        <f>ROUND(G329*H329,2)</f>
        <v>0</v>
      </c>
      <c r="J329" s="167">
        <v>0</v>
      </c>
      <c r="K329" s="165">
        <f>G329*J329</f>
        <v>0</v>
      </c>
      <c r="L329" s="167">
        <v>0</v>
      </c>
      <c r="M329" s="165">
        <f>G329*L329</f>
        <v>0</v>
      </c>
      <c r="N329" s="168">
        <v>15</v>
      </c>
      <c r="O329" s="169">
        <v>4</v>
      </c>
      <c r="P329" s="17" t="s">
        <v>105</v>
      </c>
    </row>
    <row r="330" spans="4:18" s="17" customFormat="1" ht="15.75" customHeight="1">
      <c r="D330" s="170"/>
      <c r="E330" s="170" t="s">
        <v>402</v>
      </c>
      <c r="G330" s="171"/>
      <c r="P330" s="170" t="s">
        <v>105</v>
      </c>
      <c r="Q330" s="170" t="s">
        <v>99</v>
      </c>
      <c r="R330" s="170" t="s">
        <v>107</v>
      </c>
    </row>
    <row r="331" spans="4:18" s="17" customFormat="1" ht="15.75" customHeight="1">
      <c r="D331" s="170"/>
      <c r="E331" s="170" t="s">
        <v>403</v>
      </c>
      <c r="G331" s="171"/>
      <c r="P331" s="170" t="s">
        <v>105</v>
      </c>
      <c r="Q331" s="170" t="s">
        <v>99</v>
      </c>
      <c r="R331" s="170" t="s">
        <v>107</v>
      </c>
    </row>
    <row r="332" spans="4:18" s="17" customFormat="1" ht="15.75" customHeight="1">
      <c r="D332" s="170"/>
      <c r="E332" s="170" t="s">
        <v>461</v>
      </c>
      <c r="G332" s="171"/>
      <c r="P332" s="170" t="s">
        <v>105</v>
      </c>
      <c r="Q332" s="170" t="s">
        <v>99</v>
      </c>
      <c r="R332" s="170" t="s">
        <v>107</v>
      </c>
    </row>
    <row r="333" spans="4:18" s="17" customFormat="1" ht="15.75" customHeight="1">
      <c r="D333" s="172"/>
      <c r="E333" s="172" t="s">
        <v>145</v>
      </c>
      <c r="G333" s="173">
        <v>12</v>
      </c>
      <c r="P333" s="172" t="s">
        <v>105</v>
      </c>
      <c r="Q333" s="172" t="s">
        <v>105</v>
      </c>
      <c r="R333" s="172" t="s">
        <v>107</v>
      </c>
    </row>
    <row r="334" spans="4:18" s="17" customFormat="1" ht="15.75" customHeight="1">
      <c r="D334" s="174"/>
      <c r="E334" s="174" t="s">
        <v>109</v>
      </c>
      <c r="G334" s="175">
        <v>12</v>
      </c>
      <c r="P334" s="174" t="s">
        <v>105</v>
      </c>
      <c r="Q334" s="174" t="s">
        <v>110</v>
      </c>
      <c r="R334" s="174" t="s">
        <v>107</v>
      </c>
    </row>
    <row r="335" spans="1:16" s="17" customFormat="1" ht="24" customHeight="1">
      <c r="A335" s="163" t="s">
        <v>473</v>
      </c>
      <c r="B335" s="163" t="s">
        <v>100</v>
      </c>
      <c r="C335" s="163" t="s">
        <v>218</v>
      </c>
      <c r="D335" s="17" t="s">
        <v>474</v>
      </c>
      <c r="E335" s="164" t="s">
        <v>475</v>
      </c>
      <c r="F335" s="163" t="s">
        <v>429</v>
      </c>
      <c r="G335" s="165">
        <v>14</v>
      </c>
      <c r="H335" s="166"/>
      <c r="I335" s="166">
        <f>ROUND(G335*H335,2)</f>
        <v>0</v>
      </c>
      <c r="J335" s="167">
        <v>0</v>
      </c>
      <c r="K335" s="165">
        <f>G335*J335</f>
        <v>0</v>
      </c>
      <c r="L335" s="167">
        <v>0</v>
      </c>
      <c r="M335" s="165">
        <f>G335*L335</f>
        <v>0</v>
      </c>
      <c r="N335" s="168">
        <v>15</v>
      </c>
      <c r="O335" s="169">
        <v>4</v>
      </c>
      <c r="P335" s="17" t="s">
        <v>105</v>
      </c>
    </row>
    <row r="336" spans="4:18" s="17" customFormat="1" ht="15.75" customHeight="1">
      <c r="D336" s="170"/>
      <c r="E336" s="170" t="s">
        <v>402</v>
      </c>
      <c r="G336" s="171"/>
      <c r="P336" s="170" t="s">
        <v>105</v>
      </c>
      <c r="Q336" s="170" t="s">
        <v>99</v>
      </c>
      <c r="R336" s="170" t="s">
        <v>107</v>
      </c>
    </row>
    <row r="337" spans="4:18" s="17" customFormat="1" ht="15.75" customHeight="1">
      <c r="D337" s="170"/>
      <c r="E337" s="170" t="s">
        <v>403</v>
      </c>
      <c r="G337" s="171"/>
      <c r="P337" s="170" t="s">
        <v>105</v>
      </c>
      <c r="Q337" s="170" t="s">
        <v>99</v>
      </c>
      <c r="R337" s="170" t="s">
        <v>107</v>
      </c>
    </row>
    <row r="338" spans="4:18" s="17" customFormat="1" ht="15.75" customHeight="1">
      <c r="D338" s="170"/>
      <c r="E338" s="170" t="s">
        <v>461</v>
      </c>
      <c r="G338" s="171"/>
      <c r="P338" s="170" t="s">
        <v>105</v>
      </c>
      <c r="Q338" s="170" t="s">
        <v>99</v>
      </c>
      <c r="R338" s="170" t="s">
        <v>107</v>
      </c>
    </row>
    <row r="339" spans="4:18" s="17" customFormat="1" ht="15.75" customHeight="1">
      <c r="D339" s="172"/>
      <c r="E339" s="172" t="s">
        <v>152</v>
      </c>
      <c r="G339" s="173">
        <v>14</v>
      </c>
      <c r="P339" s="172" t="s">
        <v>105</v>
      </c>
      <c r="Q339" s="172" t="s">
        <v>105</v>
      </c>
      <c r="R339" s="172" t="s">
        <v>107</v>
      </c>
    </row>
    <row r="340" spans="4:18" s="17" customFormat="1" ht="15.75" customHeight="1">
      <c r="D340" s="174"/>
      <c r="E340" s="174" t="s">
        <v>109</v>
      </c>
      <c r="G340" s="175">
        <v>14</v>
      </c>
      <c r="P340" s="174" t="s">
        <v>105</v>
      </c>
      <c r="Q340" s="174" t="s">
        <v>110</v>
      </c>
      <c r="R340" s="174" t="s">
        <v>107</v>
      </c>
    </row>
    <row r="341" spans="1:16" s="17" customFormat="1" ht="24" customHeight="1">
      <c r="A341" s="163" t="s">
        <v>236</v>
      </c>
      <c r="B341" s="163" t="s">
        <v>100</v>
      </c>
      <c r="C341" s="163" t="s">
        <v>218</v>
      </c>
      <c r="D341" s="17" t="s">
        <v>476</v>
      </c>
      <c r="E341" s="164" t="s">
        <v>477</v>
      </c>
      <c r="F341" s="163" t="s">
        <v>429</v>
      </c>
      <c r="G341" s="165">
        <v>2</v>
      </c>
      <c r="H341" s="166"/>
      <c r="I341" s="166">
        <f>ROUND(G341*H341,2)</f>
        <v>0</v>
      </c>
      <c r="J341" s="167">
        <v>0</v>
      </c>
      <c r="K341" s="165">
        <f>G341*J341</f>
        <v>0</v>
      </c>
      <c r="L341" s="167">
        <v>0</v>
      </c>
      <c r="M341" s="165">
        <f>G341*L341</f>
        <v>0</v>
      </c>
      <c r="N341" s="168">
        <v>15</v>
      </c>
      <c r="O341" s="169">
        <v>4</v>
      </c>
      <c r="P341" s="17" t="s">
        <v>105</v>
      </c>
    </row>
    <row r="342" spans="4:18" s="17" customFormat="1" ht="15.75" customHeight="1">
      <c r="D342" s="170"/>
      <c r="E342" s="170" t="s">
        <v>402</v>
      </c>
      <c r="G342" s="171"/>
      <c r="P342" s="170" t="s">
        <v>105</v>
      </c>
      <c r="Q342" s="170" t="s">
        <v>99</v>
      </c>
      <c r="R342" s="170" t="s">
        <v>107</v>
      </c>
    </row>
    <row r="343" spans="4:18" s="17" customFormat="1" ht="15.75" customHeight="1">
      <c r="D343" s="170"/>
      <c r="E343" s="170" t="s">
        <v>403</v>
      </c>
      <c r="G343" s="171"/>
      <c r="P343" s="170" t="s">
        <v>105</v>
      </c>
      <c r="Q343" s="170" t="s">
        <v>99</v>
      </c>
      <c r="R343" s="170" t="s">
        <v>107</v>
      </c>
    </row>
    <row r="344" spans="4:18" s="17" customFormat="1" ht="15.75" customHeight="1">
      <c r="D344" s="170"/>
      <c r="E344" s="170" t="s">
        <v>461</v>
      </c>
      <c r="G344" s="171"/>
      <c r="P344" s="170" t="s">
        <v>105</v>
      </c>
      <c r="Q344" s="170" t="s">
        <v>99</v>
      </c>
      <c r="R344" s="170" t="s">
        <v>107</v>
      </c>
    </row>
    <row r="345" spans="4:18" s="17" customFormat="1" ht="15.75" customHeight="1">
      <c r="D345" s="172"/>
      <c r="E345" s="172" t="s">
        <v>105</v>
      </c>
      <c r="G345" s="173">
        <v>2</v>
      </c>
      <c r="P345" s="172" t="s">
        <v>105</v>
      </c>
      <c r="Q345" s="172" t="s">
        <v>105</v>
      </c>
      <c r="R345" s="172" t="s">
        <v>107</v>
      </c>
    </row>
    <row r="346" spans="4:18" s="17" customFormat="1" ht="15.75" customHeight="1">
      <c r="D346" s="174"/>
      <c r="E346" s="174" t="s">
        <v>109</v>
      </c>
      <c r="G346" s="175">
        <v>2</v>
      </c>
      <c r="P346" s="174" t="s">
        <v>105</v>
      </c>
      <c r="Q346" s="174" t="s">
        <v>110</v>
      </c>
      <c r="R346" s="174" t="s">
        <v>107</v>
      </c>
    </row>
    <row r="347" spans="1:16" s="17" customFormat="1" ht="24" customHeight="1">
      <c r="A347" s="163" t="s">
        <v>478</v>
      </c>
      <c r="B347" s="163" t="s">
        <v>100</v>
      </c>
      <c r="C347" s="163" t="s">
        <v>218</v>
      </c>
      <c r="D347" s="17" t="s">
        <v>479</v>
      </c>
      <c r="E347" s="164" t="s">
        <v>480</v>
      </c>
      <c r="F347" s="163" t="s">
        <v>429</v>
      </c>
      <c r="G347" s="165">
        <v>2</v>
      </c>
      <c r="H347" s="166"/>
      <c r="I347" s="166">
        <f>ROUND(G347*H347,2)</f>
        <v>0</v>
      </c>
      <c r="J347" s="167">
        <v>0</v>
      </c>
      <c r="K347" s="165">
        <f>G347*J347</f>
        <v>0</v>
      </c>
      <c r="L347" s="167">
        <v>0</v>
      </c>
      <c r="M347" s="165">
        <f>G347*L347</f>
        <v>0</v>
      </c>
      <c r="N347" s="168">
        <v>15</v>
      </c>
      <c r="O347" s="169">
        <v>4</v>
      </c>
      <c r="P347" s="17" t="s">
        <v>105</v>
      </c>
    </row>
    <row r="348" spans="4:18" s="17" customFormat="1" ht="15.75" customHeight="1">
      <c r="D348" s="170"/>
      <c r="E348" s="170" t="s">
        <v>402</v>
      </c>
      <c r="G348" s="171"/>
      <c r="P348" s="170" t="s">
        <v>105</v>
      </c>
      <c r="Q348" s="170" t="s">
        <v>99</v>
      </c>
      <c r="R348" s="170" t="s">
        <v>107</v>
      </c>
    </row>
    <row r="349" spans="4:18" s="17" customFormat="1" ht="15.75" customHeight="1">
      <c r="D349" s="170"/>
      <c r="E349" s="170" t="s">
        <v>403</v>
      </c>
      <c r="G349" s="171"/>
      <c r="P349" s="170" t="s">
        <v>105</v>
      </c>
      <c r="Q349" s="170" t="s">
        <v>99</v>
      </c>
      <c r="R349" s="170" t="s">
        <v>107</v>
      </c>
    </row>
    <row r="350" spans="4:18" s="17" customFormat="1" ht="15.75" customHeight="1">
      <c r="D350" s="170"/>
      <c r="E350" s="170" t="s">
        <v>461</v>
      </c>
      <c r="G350" s="171"/>
      <c r="P350" s="170" t="s">
        <v>105</v>
      </c>
      <c r="Q350" s="170" t="s">
        <v>99</v>
      </c>
      <c r="R350" s="170" t="s">
        <v>107</v>
      </c>
    </row>
    <row r="351" spans="4:18" s="17" customFormat="1" ht="15.75" customHeight="1">
      <c r="D351" s="172"/>
      <c r="E351" s="172" t="s">
        <v>105</v>
      </c>
      <c r="G351" s="173">
        <v>2</v>
      </c>
      <c r="P351" s="172" t="s">
        <v>105</v>
      </c>
      <c r="Q351" s="172" t="s">
        <v>105</v>
      </c>
      <c r="R351" s="172" t="s">
        <v>107</v>
      </c>
    </row>
    <row r="352" spans="4:18" s="17" customFormat="1" ht="15.75" customHeight="1">
      <c r="D352" s="174"/>
      <c r="E352" s="174" t="s">
        <v>109</v>
      </c>
      <c r="G352" s="175">
        <v>2</v>
      </c>
      <c r="P352" s="174" t="s">
        <v>105</v>
      </c>
      <c r="Q352" s="174" t="s">
        <v>110</v>
      </c>
      <c r="R352" s="174" t="s">
        <v>107</v>
      </c>
    </row>
    <row r="353" spans="1:16" s="17" customFormat="1" ht="13.5" customHeight="1">
      <c r="A353" s="163" t="s">
        <v>481</v>
      </c>
      <c r="B353" s="163" t="s">
        <v>100</v>
      </c>
      <c r="C353" s="163" t="s">
        <v>218</v>
      </c>
      <c r="D353" s="17" t="s">
        <v>482</v>
      </c>
      <c r="E353" s="164" t="s">
        <v>483</v>
      </c>
      <c r="F353" s="163" t="s">
        <v>429</v>
      </c>
      <c r="G353" s="165">
        <v>2</v>
      </c>
      <c r="H353" s="166"/>
      <c r="I353" s="166">
        <f>ROUND(G353*H353,2)</f>
        <v>0</v>
      </c>
      <c r="J353" s="167">
        <v>0</v>
      </c>
      <c r="K353" s="165">
        <f>G353*J353</f>
        <v>0</v>
      </c>
      <c r="L353" s="167">
        <v>0</v>
      </c>
      <c r="M353" s="165">
        <f>G353*L353</f>
        <v>0</v>
      </c>
      <c r="N353" s="168">
        <v>15</v>
      </c>
      <c r="O353" s="169">
        <v>4</v>
      </c>
      <c r="P353" s="17" t="s">
        <v>105</v>
      </c>
    </row>
    <row r="354" spans="4:18" s="17" customFormat="1" ht="15.75" customHeight="1">
      <c r="D354" s="170"/>
      <c r="E354" s="170" t="s">
        <v>402</v>
      </c>
      <c r="G354" s="171"/>
      <c r="P354" s="170" t="s">
        <v>105</v>
      </c>
      <c r="Q354" s="170" t="s">
        <v>99</v>
      </c>
      <c r="R354" s="170" t="s">
        <v>107</v>
      </c>
    </row>
    <row r="355" spans="4:18" s="17" customFormat="1" ht="15.75" customHeight="1">
      <c r="D355" s="170"/>
      <c r="E355" s="170" t="s">
        <v>403</v>
      </c>
      <c r="G355" s="171"/>
      <c r="P355" s="170" t="s">
        <v>105</v>
      </c>
      <c r="Q355" s="170" t="s">
        <v>99</v>
      </c>
      <c r="R355" s="170" t="s">
        <v>107</v>
      </c>
    </row>
    <row r="356" spans="4:18" s="17" customFormat="1" ht="15.75" customHeight="1">
      <c r="D356" s="170"/>
      <c r="E356" s="170" t="s">
        <v>461</v>
      </c>
      <c r="G356" s="171"/>
      <c r="P356" s="170" t="s">
        <v>105</v>
      </c>
      <c r="Q356" s="170" t="s">
        <v>99</v>
      </c>
      <c r="R356" s="170" t="s">
        <v>107</v>
      </c>
    </row>
    <row r="357" spans="4:18" s="17" customFormat="1" ht="15.75" customHeight="1">
      <c r="D357" s="172"/>
      <c r="E357" s="172" t="s">
        <v>105</v>
      </c>
      <c r="G357" s="173">
        <v>2</v>
      </c>
      <c r="P357" s="172" t="s">
        <v>105</v>
      </c>
      <c r="Q357" s="172" t="s">
        <v>105</v>
      </c>
      <c r="R357" s="172" t="s">
        <v>107</v>
      </c>
    </row>
    <row r="358" spans="4:18" s="17" customFormat="1" ht="15.75" customHeight="1">
      <c r="D358" s="174"/>
      <c r="E358" s="174" t="s">
        <v>109</v>
      </c>
      <c r="G358" s="175">
        <v>2</v>
      </c>
      <c r="P358" s="174" t="s">
        <v>105</v>
      </c>
      <c r="Q358" s="174" t="s">
        <v>110</v>
      </c>
      <c r="R358" s="174" t="s">
        <v>107</v>
      </c>
    </row>
    <row r="359" spans="1:16" s="17" customFormat="1" ht="13.5" customHeight="1">
      <c r="A359" s="163" t="s">
        <v>484</v>
      </c>
      <c r="B359" s="163" t="s">
        <v>100</v>
      </c>
      <c r="C359" s="163" t="s">
        <v>424</v>
      </c>
      <c r="D359" s="17" t="s">
        <v>485</v>
      </c>
      <c r="E359" s="164" t="s">
        <v>486</v>
      </c>
      <c r="F359" s="163" t="s">
        <v>151</v>
      </c>
      <c r="G359" s="165">
        <v>45</v>
      </c>
      <c r="H359" s="166"/>
      <c r="I359" s="166">
        <f>ROUND(G359*H359,2)</f>
        <v>0</v>
      </c>
      <c r="J359" s="167">
        <v>0</v>
      </c>
      <c r="K359" s="165">
        <f>G359*J359</f>
        <v>0</v>
      </c>
      <c r="L359" s="167">
        <v>0.01965</v>
      </c>
      <c r="M359" s="165">
        <f>G359*L359</f>
        <v>0.88425</v>
      </c>
      <c r="N359" s="168">
        <v>15</v>
      </c>
      <c r="O359" s="169">
        <v>16</v>
      </c>
      <c r="P359" s="17" t="s">
        <v>105</v>
      </c>
    </row>
    <row r="360" spans="4:18" s="17" customFormat="1" ht="15.75" customHeight="1">
      <c r="D360" s="170"/>
      <c r="E360" s="170" t="s">
        <v>487</v>
      </c>
      <c r="G360" s="171"/>
      <c r="P360" s="170" t="s">
        <v>105</v>
      </c>
      <c r="Q360" s="170" t="s">
        <v>99</v>
      </c>
      <c r="R360" s="170" t="s">
        <v>107</v>
      </c>
    </row>
    <row r="361" spans="4:18" s="17" customFormat="1" ht="15.75" customHeight="1">
      <c r="D361" s="172"/>
      <c r="E361" s="172" t="s">
        <v>488</v>
      </c>
      <c r="G361" s="173">
        <v>45</v>
      </c>
      <c r="P361" s="172" t="s">
        <v>105</v>
      </c>
      <c r="Q361" s="172" t="s">
        <v>105</v>
      </c>
      <c r="R361" s="172" t="s">
        <v>107</v>
      </c>
    </row>
    <row r="362" spans="1:16" s="17" customFormat="1" ht="24" customHeight="1">
      <c r="A362" s="163" t="s">
        <v>489</v>
      </c>
      <c r="B362" s="163" t="s">
        <v>100</v>
      </c>
      <c r="C362" s="163" t="s">
        <v>424</v>
      </c>
      <c r="D362" s="17" t="s">
        <v>490</v>
      </c>
      <c r="E362" s="164" t="s">
        <v>491</v>
      </c>
      <c r="F362" s="163" t="s">
        <v>151</v>
      </c>
      <c r="G362" s="165">
        <v>1017.2</v>
      </c>
      <c r="H362" s="166"/>
      <c r="I362" s="166">
        <f>ROUND(G362*H362,2)</f>
        <v>0</v>
      </c>
      <c r="J362" s="167">
        <v>0</v>
      </c>
      <c r="K362" s="165">
        <f>G362*J362</f>
        <v>0</v>
      </c>
      <c r="L362" s="167">
        <v>0</v>
      </c>
      <c r="M362" s="165">
        <f>G362*L362</f>
        <v>0</v>
      </c>
      <c r="N362" s="168">
        <v>15</v>
      </c>
      <c r="O362" s="169">
        <v>16</v>
      </c>
      <c r="P362" s="17" t="s">
        <v>105</v>
      </c>
    </row>
    <row r="363" spans="1:16" s="17" customFormat="1" ht="13.5" customHeight="1">
      <c r="A363" s="163" t="s">
        <v>492</v>
      </c>
      <c r="B363" s="163" t="s">
        <v>100</v>
      </c>
      <c r="C363" s="163" t="s">
        <v>424</v>
      </c>
      <c r="D363" s="17" t="s">
        <v>493</v>
      </c>
      <c r="E363" s="164" t="s">
        <v>494</v>
      </c>
      <c r="F363" s="163" t="s">
        <v>221</v>
      </c>
      <c r="G363" s="165">
        <v>1</v>
      </c>
      <c r="H363" s="166"/>
      <c r="I363" s="166">
        <f>ROUND(G363*H363,2)</f>
        <v>0</v>
      </c>
      <c r="J363" s="167">
        <v>0</v>
      </c>
      <c r="K363" s="165">
        <f>G363*J363</f>
        <v>0</v>
      </c>
      <c r="L363" s="167">
        <v>0.174</v>
      </c>
      <c r="M363" s="165">
        <f>G363*L363</f>
        <v>0.174</v>
      </c>
      <c r="N363" s="168">
        <v>15</v>
      </c>
      <c r="O363" s="169">
        <v>16</v>
      </c>
      <c r="P363" s="17" t="s">
        <v>105</v>
      </c>
    </row>
    <row r="364" spans="1:16" s="17" customFormat="1" ht="13.5" customHeight="1">
      <c r="A364" s="163" t="s">
        <v>495</v>
      </c>
      <c r="B364" s="163" t="s">
        <v>100</v>
      </c>
      <c r="C364" s="163" t="s">
        <v>424</v>
      </c>
      <c r="D364" s="17" t="s">
        <v>496</v>
      </c>
      <c r="E364" s="164" t="s">
        <v>497</v>
      </c>
      <c r="F364" s="163" t="s">
        <v>49</v>
      </c>
      <c r="G364" s="165"/>
      <c r="H364" s="166">
        <v>1.08</v>
      </c>
      <c r="I364" s="166">
        <f>ROUND(G364*H364,2)</f>
        <v>0</v>
      </c>
      <c r="J364" s="167">
        <v>0</v>
      </c>
      <c r="K364" s="165">
        <f>G364*J364</f>
        <v>0</v>
      </c>
      <c r="L364" s="167">
        <v>0</v>
      </c>
      <c r="M364" s="165">
        <f>G364*L364</f>
        <v>0</v>
      </c>
      <c r="N364" s="168">
        <v>15</v>
      </c>
      <c r="O364" s="169">
        <v>16</v>
      </c>
      <c r="P364" s="17" t="s">
        <v>105</v>
      </c>
    </row>
    <row r="365" spans="2:16" s="135" customFormat="1" ht="12.75" customHeight="1">
      <c r="B365" s="140" t="s">
        <v>56</v>
      </c>
      <c r="D365" s="141" t="s">
        <v>498</v>
      </c>
      <c r="E365" s="141" t="s">
        <v>499</v>
      </c>
      <c r="I365" s="142">
        <f>SUM(I366:I418)</f>
        <v>0</v>
      </c>
      <c r="K365" s="143">
        <f>SUM(K366:K418)</f>
        <v>0</v>
      </c>
      <c r="M365" s="143">
        <f>SUM(M366:M418)</f>
        <v>0</v>
      </c>
      <c r="P365" s="141" t="s">
        <v>99</v>
      </c>
    </row>
    <row r="366" spans="1:16" s="17" customFormat="1" ht="34.5" customHeight="1">
      <c r="A366" s="163" t="s">
        <v>500</v>
      </c>
      <c r="B366" s="163" t="s">
        <v>100</v>
      </c>
      <c r="C366" s="163" t="s">
        <v>218</v>
      </c>
      <c r="D366" s="17" t="s">
        <v>501</v>
      </c>
      <c r="E366" s="164" t="s">
        <v>502</v>
      </c>
      <c r="F366" s="163" t="s">
        <v>429</v>
      </c>
      <c r="G366" s="165">
        <v>1</v>
      </c>
      <c r="H366" s="166"/>
      <c r="I366" s="166">
        <f>ROUND(G366*H366,2)</f>
        <v>0</v>
      </c>
      <c r="J366" s="167">
        <v>0</v>
      </c>
      <c r="K366" s="165">
        <f>G366*J366</f>
        <v>0</v>
      </c>
      <c r="L366" s="167">
        <v>0</v>
      </c>
      <c r="M366" s="165">
        <f>G366*L366</f>
        <v>0</v>
      </c>
      <c r="N366" s="168">
        <v>15</v>
      </c>
      <c r="O366" s="169">
        <v>4</v>
      </c>
      <c r="P366" s="17" t="s">
        <v>105</v>
      </c>
    </row>
    <row r="367" spans="4:18" s="17" customFormat="1" ht="15.75" customHeight="1">
      <c r="D367" s="170"/>
      <c r="E367" s="170" t="s">
        <v>402</v>
      </c>
      <c r="G367" s="171"/>
      <c r="P367" s="170" t="s">
        <v>105</v>
      </c>
      <c r="Q367" s="170" t="s">
        <v>99</v>
      </c>
      <c r="R367" s="170" t="s">
        <v>107</v>
      </c>
    </row>
    <row r="368" spans="4:18" s="17" customFormat="1" ht="15.75" customHeight="1">
      <c r="D368" s="170"/>
      <c r="E368" s="170" t="s">
        <v>403</v>
      </c>
      <c r="G368" s="171"/>
      <c r="P368" s="170" t="s">
        <v>105</v>
      </c>
      <c r="Q368" s="170" t="s">
        <v>99</v>
      </c>
      <c r="R368" s="170" t="s">
        <v>107</v>
      </c>
    </row>
    <row r="369" spans="4:18" s="17" customFormat="1" ht="15.75" customHeight="1">
      <c r="D369" s="170"/>
      <c r="E369" s="170" t="s">
        <v>503</v>
      </c>
      <c r="G369" s="171"/>
      <c r="P369" s="170" t="s">
        <v>105</v>
      </c>
      <c r="Q369" s="170" t="s">
        <v>99</v>
      </c>
      <c r="R369" s="170" t="s">
        <v>107</v>
      </c>
    </row>
    <row r="370" spans="4:18" s="17" customFormat="1" ht="15.75" customHeight="1">
      <c r="D370" s="172"/>
      <c r="E370" s="172" t="s">
        <v>99</v>
      </c>
      <c r="G370" s="173">
        <v>1</v>
      </c>
      <c r="P370" s="172" t="s">
        <v>105</v>
      </c>
      <c r="Q370" s="172" t="s">
        <v>105</v>
      </c>
      <c r="R370" s="172" t="s">
        <v>107</v>
      </c>
    </row>
    <row r="371" spans="4:18" s="17" customFormat="1" ht="15.75" customHeight="1">
      <c r="D371" s="174"/>
      <c r="E371" s="174" t="s">
        <v>109</v>
      </c>
      <c r="G371" s="175">
        <v>1</v>
      </c>
      <c r="P371" s="174" t="s">
        <v>105</v>
      </c>
      <c r="Q371" s="174" t="s">
        <v>110</v>
      </c>
      <c r="R371" s="174" t="s">
        <v>107</v>
      </c>
    </row>
    <row r="372" spans="1:16" s="17" customFormat="1" ht="34.5" customHeight="1">
      <c r="A372" s="163" t="s">
        <v>504</v>
      </c>
      <c r="B372" s="163" t="s">
        <v>100</v>
      </c>
      <c r="C372" s="163" t="s">
        <v>218</v>
      </c>
      <c r="D372" s="17" t="s">
        <v>505</v>
      </c>
      <c r="E372" s="164" t="s">
        <v>506</v>
      </c>
      <c r="F372" s="163" t="s">
        <v>429</v>
      </c>
      <c r="G372" s="165">
        <v>1</v>
      </c>
      <c r="H372" s="166"/>
      <c r="I372" s="166">
        <f>ROUND(G372*H372,2)</f>
        <v>0</v>
      </c>
      <c r="J372" s="167">
        <v>0</v>
      </c>
      <c r="K372" s="165">
        <f>G372*J372</f>
        <v>0</v>
      </c>
      <c r="L372" s="167">
        <v>0</v>
      </c>
      <c r="M372" s="165">
        <f>G372*L372</f>
        <v>0</v>
      </c>
      <c r="N372" s="168">
        <v>15</v>
      </c>
      <c r="O372" s="169">
        <v>4</v>
      </c>
      <c r="P372" s="17" t="s">
        <v>105</v>
      </c>
    </row>
    <row r="373" spans="4:18" s="17" customFormat="1" ht="15.75" customHeight="1">
      <c r="D373" s="170"/>
      <c r="E373" s="170" t="s">
        <v>402</v>
      </c>
      <c r="G373" s="171"/>
      <c r="P373" s="170" t="s">
        <v>105</v>
      </c>
      <c r="Q373" s="170" t="s">
        <v>99</v>
      </c>
      <c r="R373" s="170" t="s">
        <v>107</v>
      </c>
    </row>
    <row r="374" spans="4:18" s="17" customFormat="1" ht="15.75" customHeight="1">
      <c r="D374" s="170"/>
      <c r="E374" s="170" t="s">
        <v>403</v>
      </c>
      <c r="G374" s="171"/>
      <c r="P374" s="170" t="s">
        <v>105</v>
      </c>
      <c r="Q374" s="170" t="s">
        <v>99</v>
      </c>
      <c r="R374" s="170" t="s">
        <v>107</v>
      </c>
    </row>
    <row r="375" spans="4:18" s="17" customFormat="1" ht="15.75" customHeight="1">
      <c r="D375" s="170"/>
      <c r="E375" s="170" t="s">
        <v>503</v>
      </c>
      <c r="G375" s="171"/>
      <c r="P375" s="170" t="s">
        <v>105</v>
      </c>
      <c r="Q375" s="170" t="s">
        <v>99</v>
      </c>
      <c r="R375" s="170" t="s">
        <v>107</v>
      </c>
    </row>
    <row r="376" spans="4:18" s="17" customFormat="1" ht="15.75" customHeight="1">
      <c r="D376" s="172"/>
      <c r="E376" s="172" t="s">
        <v>99</v>
      </c>
      <c r="G376" s="173">
        <v>1</v>
      </c>
      <c r="P376" s="172" t="s">
        <v>105</v>
      </c>
      <c r="Q376" s="172" t="s">
        <v>105</v>
      </c>
      <c r="R376" s="172" t="s">
        <v>107</v>
      </c>
    </row>
    <row r="377" spans="4:18" s="17" customFormat="1" ht="15.75" customHeight="1">
      <c r="D377" s="174"/>
      <c r="E377" s="174" t="s">
        <v>109</v>
      </c>
      <c r="G377" s="175">
        <v>1</v>
      </c>
      <c r="P377" s="174" t="s">
        <v>105</v>
      </c>
      <c r="Q377" s="174" t="s">
        <v>110</v>
      </c>
      <c r="R377" s="174" t="s">
        <v>107</v>
      </c>
    </row>
    <row r="378" spans="1:16" s="17" customFormat="1" ht="34.5" customHeight="1">
      <c r="A378" s="163" t="s">
        <v>507</v>
      </c>
      <c r="B378" s="163" t="s">
        <v>100</v>
      </c>
      <c r="C378" s="163" t="s">
        <v>218</v>
      </c>
      <c r="D378" s="17" t="s">
        <v>508</v>
      </c>
      <c r="E378" s="164" t="s">
        <v>509</v>
      </c>
      <c r="F378" s="163" t="s">
        <v>429</v>
      </c>
      <c r="G378" s="165">
        <v>6</v>
      </c>
      <c r="H378" s="166"/>
      <c r="I378" s="166">
        <f>ROUND(G378*H378,2)</f>
        <v>0</v>
      </c>
      <c r="J378" s="167">
        <v>0</v>
      </c>
      <c r="K378" s="165">
        <f>G378*J378</f>
        <v>0</v>
      </c>
      <c r="L378" s="167">
        <v>0</v>
      </c>
      <c r="M378" s="165">
        <f>G378*L378</f>
        <v>0</v>
      </c>
      <c r="N378" s="168">
        <v>15</v>
      </c>
      <c r="O378" s="169">
        <v>4</v>
      </c>
      <c r="P378" s="17" t="s">
        <v>105</v>
      </c>
    </row>
    <row r="379" spans="4:18" s="17" customFormat="1" ht="15.75" customHeight="1">
      <c r="D379" s="170"/>
      <c r="E379" s="170" t="s">
        <v>402</v>
      </c>
      <c r="G379" s="171"/>
      <c r="P379" s="170" t="s">
        <v>105</v>
      </c>
      <c r="Q379" s="170" t="s">
        <v>99</v>
      </c>
      <c r="R379" s="170" t="s">
        <v>107</v>
      </c>
    </row>
    <row r="380" spans="4:18" s="17" customFormat="1" ht="15.75" customHeight="1">
      <c r="D380" s="170"/>
      <c r="E380" s="170" t="s">
        <v>403</v>
      </c>
      <c r="G380" s="171"/>
      <c r="P380" s="170" t="s">
        <v>105</v>
      </c>
      <c r="Q380" s="170" t="s">
        <v>99</v>
      </c>
      <c r="R380" s="170" t="s">
        <v>107</v>
      </c>
    </row>
    <row r="381" spans="4:18" s="17" customFormat="1" ht="15.75" customHeight="1">
      <c r="D381" s="170"/>
      <c r="E381" s="170" t="s">
        <v>503</v>
      </c>
      <c r="G381" s="171"/>
      <c r="P381" s="170" t="s">
        <v>105</v>
      </c>
      <c r="Q381" s="170" t="s">
        <v>99</v>
      </c>
      <c r="R381" s="170" t="s">
        <v>107</v>
      </c>
    </row>
    <row r="382" spans="4:18" s="17" customFormat="1" ht="15.75" customHeight="1">
      <c r="D382" s="172"/>
      <c r="E382" s="172" t="s">
        <v>121</v>
      </c>
      <c r="G382" s="173">
        <v>6</v>
      </c>
      <c r="P382" s="172" t="s">
        <v>105</v>
      </c>
      <c r="Q382" s="172" t="s">
        <v>105</v>
      </c>
      <c r="R382" s="172" t="s">
        <v>107</v>
      </c>
    </row>
    <row r="383" spans="4:18" s="17" customFormat="1" ht="15.75" customHeight="1">
      <c r="D383" s="174"/>
      <c r="E383" s="174" t="s">
        <v>109</v>
      </c>
      <c r="G383" s="175">
        <v>6</v>
      </c>
      <c r="P383" s="174" t="s">
        <v>105</v>
      </c>
      <c r="Q383" s="174" t="s">
        <v>110</v>
      </c>
      <c r="R383" s="174" t="s">
        <v>107</v>
      </c>
    </row>
    <row r="384" spans="1:16" s="17" customFormat="1" ht="34.5" customHeight="1">
      <c r="A384" s="163" t="s">
        <v>510</v>
      </c>
      <c r="B384" s="163" t="s">
        <v>100</v>
      </c>
      <c r="C384" s="163" t="s">
        <v>218</v>
      </c>
      <c r="D384" s="17" t="s">
        <v>511</v>
      </c>
      <c r="E384" s="164" t="s">
        <v>512</v>
      </c>
      <c r="F384" s="163" t="s">
        <v>429</v>
      </c>
      <c r="G384" s="165">
        <v>1</v>
      </c>
      <c r="H384" s="166"/>
      <c r="I384" s="166">
        <f>ROUND(G384*H384,2)</f>
        <v>0</v>
      </c>
      <c r="J384" s="167">
        <v>0</v>
      </c>
      <c r="K384" s="165">
        <f>G384*J384</f>
        <v>0</v>
      </c>
      <c r="L384" s="167">
        <v>0</v>
      </c>
      <c r="M384" s="165">
        <f>G384*L384</f>
        <v>0</v>
      </c>
      <c r="N384" s="168">
        <v>15</v>
      </c>
      <c r="O384" s="169">
        <v>4</v>
      </c>
      <c r="P384" s="17" t="s">
        <v>105</v>
      </c>
    </row>
    <row r="385" spans="4:18" s="17" customFormat="1" ht="15.75" customHeight="1">
      <c r="D385" s="170"/>
      <c r="E385" s="170" t="s">
        <v>402</v>
      </c>
      <c r="G385" s="171"/>
      <c r="P385" s="170" t="s">
        <v>105</v>
      </c>
      <c r="Q385" s="170" t="s">
        <v>99</v>
      </c>
      <c r="R385" s="170" t="s">
        <v>107</v>
      </c>
    </row>
    <row r="386" spans="4:18" s="17" customFormat="1" ht="15.75" customHeight="1">
      <c r="D386" s="170"/>
      <c r="E386" s="170" t="s">
        <v>403</v>
      </c>
      <c r="G386" s="171"/>
      <c r="P386" s="170" t="s">
        <v>105</v>
      </c>
      <c r="Q386" s="170" t="s">
        <v>99</v>
      </c>
      <c r="R386" s="170" t="s">
        <v>107</v>
      </c>
    </row>
    <row r="387" spans="4:18" s="17" customFormat="1" ht="15.75" customHeight="1">
      <c r="D387" s="170"/>
      <c r="E387" s="170" t="s">
        <v>503</v>
      </c>
      <c r="G387" s="171"/>
      <c r="P387" s="170" t="s">
        <v>105</v>
      </c>
      <c r="Q387" s="170" t="s">
        <v>99</v>
      </c>
      <c r="R387" s="170" t="s">
        <v>107</v>
      </c>
    </row>
    <row r="388" spans="4:18" s="17" customFormat="1" ht="15.75" customHeight="1">
      <c r="D388" s="172"/>
      <c r="E388" s="172" t="s">
        <v>99</v>
      </c>
      <c r="G388" s="173">
        <v>1</v>
      </c>
      <c r="P388" s="172" t="s">
        <v>105</v>
      </c>
      <c r="Q388" s="172" t="s">
        <v>105</v>
      </c>
      <c r="R388" s="172" t="s">
        <v>107</v>
      </c>
    </row>
    <row r="389" spans="4:18" s="17" customFormat="1" ht="15.75" customHeight="1">
      <c r="D389" s="174"/>
      <c r="E389" s="174" t="s">
        <v>109</v>
      </c>
      <c r="G389" s="175">
        <v>1</v>
      </c>
      <c r="P389" s="174" t="s">
        <v>105</v>
      </c>
      <c r="Q389" s="174" t="s">
        <v>110</v>
      </c>
      <c r="R389" s="174" t="s">
        <v>107</v>
      </c>
    </row>
    <row r="390" spans="1:16" s="17" customFormat="1" ht="24" customHeight="1">
      <c r="A390" s="163" t="s">
        <v>513</v>
      </c>
      <c r="B390" s="163" t="s">
        <v>100</v>
      </c>
      <c r="C390" s="163" t="s">
        <v>218</v>
      </c>
      <c r="D390" s="17" t="s">
        <v>514</v>
      </c>
      <c r="E390" s="164" t="s">
        <v>515</v>
      </c>
      <c r="F390" s="163" t="s">
        <v>429</v>
      </c>
      <c r="G390" s="165">
        <v>1</v>
      </c>
      <c r="H390" s="166"/>
      <c r="I390" s="166">
        <f>ROUND(G390*H390,2)</f>
        <v>0</v>
      </c>
      <c r="J390" s="167">
        <v>0</v>
      </c>
      <c r="K390" s="165">
        <f>G390*J390</f>
        <v>0</v>
      </c>
      <c r="L390" s="167">
        <v>0</v>
      </c>
      <c r="M390" s="165">
        <f>G390*L390</f>
        <v>0</v>
      </c>
      <c r="N390" s="168">
        <v>15</v>
      </c>
      <c r="O390" s="169">
        <v>4</v>
      </c>
      <c r="P390" s="17" t="s">
        <v>105</v>
      </c>
    </row>
    <row r="391" spans="4:18" s="17" customFormat="1" ht="15.75" customHeight="1">
      <c r="D391" s="170"/>
      <c r="E391" s="170" t="s">
        <v>402</v>
      </c>
      <c r="G391" s="171"/>
      <c r="P391" s="170" t="s">
        <v>105</v>
      </c>
      <c r="Q391" s="170" t="s">
        <v>99</v>
      </c>
      <c r="R391" s="170" t="s">
        <v>107</v>
      </c>
    </row>
    <row r="392" spans="4:18" s="17" customFormat="1" ht="15.75" customHeight="1">
      <c r="D392" s="170"/>
      <c r="E392" s="170" t="s">
        <v>403</v>
      </c>
      <c r="G392" s="171"/>
      <c r="P392" s="170" t="s">
        <v>105</v>
      </c>
      <c r="Q392" s="170" t="s">
        <v>99</v>
      </c>
      <c r="R392" s="170" t="s">
        <v>107</v>
      </c>
    </row>
    <row r="393" spans="4:18" s="17" customFormat="1" ht="15.75" customHeight="1">
      <c r="D393" s="170"/>
      <c r="E393" s="170" t="s">
        <v>503</v>
      </c>
      <c r="G393" s="171"/>
      <c r="P393" s="170" t="s">
        <v>105</v>
      </c>
      <c r="Q393" s="170" t="s">
        <v>99</v>
      </c>
      <c r="R393" s="170" t="s">
        <v>107</v>
      </c>
    </row>
    <row r="394" spans="4:18" s="17" customFormat="1" ht="15.75" customHeight="1">
      <c r="D394" s="172"/>
      <c r="E394" s="172" t="s">
        <v>99</v>
      </c>
      <c r="G394" s="173">
        <v>1</v>
      </c>
      <c r="P394" s="172" t="s">
        <v>105</v>
      </c>
      <c r="Q394" s="172" t="s">
        <v>105</v>
      </c>
      <c r="R394" s="172" t="s">
        <v>107</v>
      </c>
    </row>
    <row r="395" spans="4:18" s="17" customFormat="1" ht="15.75" customHeight="1">
      <c r="D395" s="174"/>
      <c r="E395" s="174" t="s">
        <v>109</v>
      </c>
      <c r="G395" s="175">
        <v>1</v>
      </c>
      <c r="P395" s="174" t="s">
        <v>105</v>
      </c>
      <c r="Q395" s="174" t="s">
        <v>110</v>
      </c>
      <c r="R395" s="174" t="s">
        <v>107</v>
      </c>
    </row>
    <row r="396" spans="1:16" s="17" customFormat="1" ht="24" customHeight="1">
      <c r="A396" s="163" t="s">
        <v>516</v>
      </c>
      <c r="B396" s="163" t="s">
        <v>100</v>
      </c>
      <c r="C396" s="163" t="s">
        <v>218</v>
      </c>
      <c r="D396" s="17" t="s">
        <v>517</v>
      </c>
      <c r="E396" s="164" t="s">
        <v>518</v>
      </c>
      <c r="F396" s="163" t="s">
        <v>429</v>
      </c>
      <c r="G396" s="165">
        <v>1</v>
      </c>
      <c r="H396" s="166"/>
      <c r="I396" s="166">
        <f>ROUND(G396*H396,2)</f>
        <v>0</v>
      </c>
      <c r="J396" s="167">
        <v>0</v>
      </c>
      <c r="K396" s="165">
        <f>G396*J396</f>
        <v>0</v>
      </c>
      <c r="L396" s="167">
        <v>0</v>
      </c>
      <c r="M396" s="165">
        <f>G396*L396</f>
        <v>0</v>
      </c>
      <c r="N396" s="168">
        <v>15</v>
      </c>
      <c r="O396" s="169">
        <v>4</v>
      </c>
      <c r="P396" s="17" t="s">
        <v>105</v>
      </c>
    </row>
    <row r="397" spans="4:18" s="17" customFormat="1" ht="15.75" customHeight="1">
      <c r="D397" s="170"/>
      <c r="E397" s="170" t="s">
        <v>402</v>
      </c>
      <c r="G397" s="171"/>
      <c r="P397" s="170" t="s">
        <v>105</v>
      </c>
      <c r="Q397" s="170" t="s">
        <v>99</v>
      </c>
      <c r="R397" s="170" t="s">
        <v>107</v>
      </c>
    </row>
    <row r="398" spans="4:18" s="17" customFormat="1" ht="15.75" customHeight="1">
      <c r="D398" s="170"/>
      <c r="E398" s="170" t="s">
        <v>403</v>
      </c>
      <c r="G398" s="171"/>
      <c r="P398" s="170" t="s">
        <v>105</v>
      </c>
      <c r="Q398" s="170" t="s">
        <v>99</v>
      </c>
      <c r="R398" s="170" t="s">
        <v>107</v>
      </c>
    </row>
    <row r="399" spans="4:18" s="17" customFormat="1" ht="15.75" customHeight="1">
      <c r="D399" s="170"/>
      <c r="E399" s="170" t="s">
        <v>503</v>
      </c>
      <c r="G399" s="171"/>
      <c r="P399" s="170" t="s">
        <v>105</v>
      </c>
      <c r="Q399" s="170" t="s">
        <v>99</v>
      </c>
      <c r="R399" s="170" t="s">
        <v>107</v>
      </c>
    </row>
    <row r="400" spans="4:18" s="17" customFormat="1" ht="15.75" customHeight="1">
      <c r="D400" s="172"/>
      <c r="E400" s="172" t="s">
        <v>99</v>
      </c>
      <c r="G400" s="173">
        <v>1</v>
      </c>
      <c r="P400" s="172" t="s">
        <v>105</v>
      </c>
      <c r="Q400" s="172" t="s">
        <v>105</v>
      </c>
      <c r="R400" s="172" t="s">
        <v>107</v>
      </c>
    </row>
    <row r="401" spans="4:18" s="17" customFormat="1" ht="15.75" customHeight="1">
      <c r="D401" s="174"/>
      <c r="E401" s="174" t="s">
        <v>109</v>
      </c>
      <c r="G401" s="175">
        <v>1</v>
      </c>
      <c r="P401" s="174" t="s">
        <v>105</v>
      </c>
      <c r="Q401" s="174" t="s">
        <v>110</v>
      </c>
      <c r="R401" s="174" t="s">
        <v>107</v>
      </c>
    </row>
    <row r="402" spans="1:16" s="17" customFormat="1" ht="24" customHeight="1">
      <c r="A402" s="163" t="s">
        <v>519</v>
      </c>
      <c r="B402" s="163" t="s">
        <v>100</v>
      </c>
      <c r="C402" s="163" t="s">
        <v>218</v>
      </c>
      <c r="D402" s="17" t="s">
        <v>520</v>
      </c>
      <c r="E402" s="164" t="s">
        <v>521</v>
      </c>
      <c r="F402" s="163" t="s">
        <v>429</v>
      </c>
      <c r="G402" s="165">
        <v>1</v>
      </c>
      <c r="H402" s="166"/>
      <c r="I402" s="166">
        <f>ROUND(G402*H402,2)</f>
        <v>0</v>
      </c>
      <c r="J402" s="167">
        <v>0</v>
      </c>
      <c r="K402" s="165">
        <f>G402*J402</f>
        <v>0</v>
      </c>
      <c r="L402" s="167">
        <v>0</v>
      </c>
      <c r="M402" s="165">
        <f>G402*L402</f>
        <v>0</v>
      </c>
      <c r="N402" s="168">
        <v>15</v>
      </c>
      <c r="O402" s="169">
        <v>4</v>
      </c>
      <c r="P402" s="17" t="s">
        <v>105</v>
      </c>
    </row>
    <row r="403" spans="4:18" s="17" customFormat="1" ht="15.75" customHeight="1">
      <c r="D403" s="170"/>
      <c r="E403" s="170" t="s">
        <v>402</v>
      </c>
      <c r="G403" s="171"/>
      <c r="P403" s="170" t="s">
        <v>105</v>
      </c>
      <c r="Q403" s="170" t="s">
        <v>99</v>
      </c>
      <c r="R403" s="170" t="s">
        <v>107</v>
      </c>
    </row>
    <row r="404" spans="4:18" s="17" customFormat="1" ht="15.75" customHeight="1">
      <c r="D404" s="170"/>
      <c r="E404" s="170" t="s">
        <v>403</v>
      </c>
      <c r="G404" s="171"/>
      <c r="P404" s="170" t="s">
        <v>105</v>
      </c>
      <c r="Q404" s="170" t="s">
        <v>99</v>
      </c>
      <c r="R404" s="170" t="s">
        <v>107</v>
      </c>
    </row>
    <row r="405" spans="4:18" s="17" customFormat="1" ht="15.75" customHeight="1">
      <c r="D405" s="170"/>
      <c r="E405" s="170" t="s">
        <v>503</v>
      </c>
      <c r="G405" s="171"/>
      <c r="P405" s="170" t="s">
        <v>105</v>
      </c>
      <c r="Q405" s="170" t="s">
        <v>99</v>
      </c>
      <c r="R405" s="170" t="s">
        <v>107</v>
      </c>
    </row>
    <row r="406" spans="4:18" s="17" customFormat="1" ht="15.75" customHeight="1">
      <c r="D406" s="172"/>
      <c r="E406" s="172" t="s">
        <v>99</v>
      </c>
      <c r="G406" s="173">
        <v>1</v>
      </c>
      <c r="P406" s="172" t="s">
        <v>105</v>
      </c>
      <c r="Q406" s="172" t="s">
        <v>105</v>
      </c>
      <c r="R406" s="172" t="s">
        <v>107</v>
      </c>
    </row>
    <row r="407" spans="4:18" s="17" customFormat="1" ht="15.75" customHeight="1">
      <c r="D407" s="174"/>
      <c r="E407" s="174" t="s">
        <v>109</v>
      </c>
      <c r="G407" s="175">
        <v>1</v>
      </c>
      <c r="P407" s="174" t="s">
        <v>105</v>
      </c>
      <c r="Q407" s="174" t="s">
        <v>110</v>
      </c>
      <c r="R407" s="174" t="s">
        <v>107</v>
      </c>
    </row>
    <row r="408" spans="1:16" s="17" customFormat="1" ht="34.5" customHeight="1">
      <c r="A408" s="163" t="s">
        <v>522</v>
      </c>
      <c r="B408" s="163" t="s">
        <v>100</v>
      </c>
      <c r="C408" s="163" t="s">
        <v>218</v>
      </c>
      <c r="D408" s="17" t="s">
        <v>523</v>
      </c>
      <c r="E408" s="164" t="s">
        <v>524</v>
      </c>
      <c r="F408" s="163" t="s">
        <v>429</v>
      </c>
      <c r="G408" s="165">
        <v>1</v>
      </c>
      <c r="H408" s="166"/>
      <c r="I408" s="166">
        <f>ROUND(G408*H408,2)</f>
        <v>0</v>
      </c>
      <c r="J408" s="167">
        <v>0</v>
      </c>
      <c r="K408" s="165">
        <f>G408*J408</f>
        <v>0</v>
      </c>
      <c r="L408" s="167">
        <v>0</v>
      </c>
      <c r="M408" s="165">
        <f>G408*L408</f>
        <v>0</v>
      </c>
      <c r="N408" s="168">
        <v>15</v>
      </c>
      <c r="O408" s="169">
        <v>4</v>
      </c>
      <c r="P408" s="17" t="s">
        <v>105</v>
      </c>
    </row>
    <row r="409" spans="4:18" s="17" customFormat="1" ht="15.75" customHeight="1">
      <c r="D409" s="170"/>
      <c r="E409" s="170" t="s">
        <v>402</v>
      </c>
      <c r="G409" s="171"/>
      <c r="P409" s="170" t="s">
        <v>105</v>
      </c>
      <c r="Q409" s="170" t="s">
        <v>99</v>
      </c>
      <c r="R409" s="170" t="s">
        <v>107</v>
      </c>
    </row>
    <row r="410" spans="4:18" s="17" customFormat="1" ht="15.75" customHeight="1">
      <c r="D410" s="170"/>
      <c r="E410" s="170" t="s">
        <v>403</v>
      </c>
      <c r="G410" s="171"/>
      <c r="P410" s="170" t="s">
        <v>105</v>
      </c>
      <c r="Q410" s="170" t="s">
        <v>99</v>
      </c>
      <c r="R410" s="170" t="s">
        <v>107</v>
      </c>
    </row>
    <row r="411" spans="4:18" s="17" customFormat="1" ht="15.75" customHeight="1">
      <c r="D411" s="170"/>
      <c r="E411" s="170" t="s">
        <v>503</v>
      </c>
      <c r="G411" s="171"/>
      <c r="P411" s="170" t="s">
        <v>105</v>
      </c>
      <c r="Q411" s="170" t="s">
        <v>99</v>
      </c>
      <c r="R411" s="170" t="s">
        <v>107</v>
      </c>
    </row>
    <row r="412" spans="4:18" s="17" customFormat="1" ht="15.75" customHeight="1">
      <c r="D412" s="172"/>
      <c r="E412" s="172" t="s">
        <v>99</v>
      </c>
      <c r="G412" s="173">
        <v>1</v>
      </c>
      <c r="P412" s="172" t="s">
        <v>105</v>
      </c>
      <c r="Q412" s="172" t="s">
        <v>105</v>
      </c>
      <c r="R412" s="172" t="s">
        <v>107</v>
      </c>
    </row>
    <row r="413" spans="4:18" s="17" customFormat="1" ht="15.75" customHeight="1">
      <c r="D413" s="174"/>
      <c r="E413" s="174" t="s">
        <v>109</v>
      </c>
      <c r="G413" s="175">
        <v>1</v>
      </c>
      <c r="P413" s="174" t="s">
        <v>105</v>
      </c>
      <c r="Q413" s="174" t="s">
        <v>110</v>
      </c>
      <c r="R413" s="174" t="s">
        <v>107</v>
      </c>
    </row>
    <row r="414" spans="1:16" s="17" customFormat="1" ht="24" customHeight="1">
      <c r="A414" s="163" t="s">
        <v>525</v>
      </c>
      <c r="B414" s="163" t="s">
        <v>100</v>
      </c>
      <c r="C414" s="163" t="s">
        <v>218</v>
      </c>
      <c r="D414" s="17" t="s">
        <v>526</v>
      </c>
      <c r="E414" s="164" t="s">
        <v>527</v>
      </c>
      <c r="F414" s="163" t="s">
        <v>221</v>
      </c>
      <c r="G414" s="165">
        <v>1</v>
      </c>
      <c r="H414" s="166"/>
      <c r="I414" s="166">
        <f>ROUND(G414*H414,2)</f>
        <v>0</v>
      </c>
      <c r="J414" s="167">
        <v>0</v>
      </c>
      <c r="K414" s="165">
        <f>G414*J414</f>
        <v>0</v>
      </c>
      <c r="L414" s="167">
        <v>0</v>
      </c>
      <c r="M414" s="165">
        <f>G414*L414</f>
        <v>0</v>
      </c>
      <c r="N414" s="168">
        <v>15</v>
      </c>
      <c r="O414" s="169">
        <v>16</v>
      </c>
      <c r="P414" s="17" t="s">
        <v>105</v>
      </c>
    </row>
    <row r="415" spans="4:18" s="17" customFormat="1" ht="15.75" customHeight="1">
      <c r="D415" s="170"/>
      <c r="E415" s="170" t="s">
        <v>106</v>
      </c>
      <c r="G415" s="171"/>
      <c r="P415" s="170" t="s">
        <v>105</v>
      </c>
      <c r="Q415" s="170" t="s">
        <v>99</v>
      </c>
      <c r="R415" s="170" t="s">
        <v>107</v>
      </c>
    </row>
    <row r="416" spans="4:18" s="17" customFormat="1" ht="15.75" customHeight="1">
      <c r="D416" s="172"/>
      <c r="E416" s="172" t="s">
        <v>230</v>
      </c>
      <c r="G416" s="173">
        <v>1</v>
      </c>
      <c r="P416" s="172" t="s">
        <v>105</v>
      </c>
      <c r="Q416" s="172" t="s">
        <v>105</v>
      </c>
      <c r="R416" s="172" t="s">
        <v>107</v>
      </c>
    </row>
    <row r="417" spans="4:18" s="17" customFormat="1" ht="15.75" customHeight="1">
      <c r="D417" s="174"/>
      <c r="E417" s="174" t="s">
        <v>109</v>
      </c>
      <c r="G417" s="175">
        <v>1</v>
      </c>
      <c r="P417" s="174" t="s">
        <v>105</v>
      </c>
      <c r="Q417" s="174" t="s">
        <v>110</v>
      </c>
      <c r="R417" s="174" t="s">
        <v>107</v>
      </c>
    </row>
    <row r="418" spans="1:16" s="17" customFormat="1" ht="13.5" customHeight="1">
      <c r="A418" s="163" t="s">
        <v>528</v>
      </c>
      <c r="B418" s="163" t="s">
        <v>100</v>
      </c>
      <c r="C418" s="163" t="s">
        <v>498</v>
      </c>
      <c r="D418" s="17" t="s">
        <v>529</v>
      </c>
      <c r="E418" s="164" t="s">
        <v>530</v>
      </c>
      <c r="F418" s="163" t="s">
        <v>49</v>
      </c>
      <c r="G418" s="165"/>
      <c r="H418" s="166">
        <v>1.79</v>
      </c>
      <c r="I418" s="166">
        <f>ROUND(G418*H418,2)</f>
        <v>0</v>
      </c>
      <c r="J418" s="167">
        <v>0</v>
      </c>
      <c r="K418" s="165">
        <f>G418*J418</f>
        <v>0</v>
      </c>
      <c r="L418" s="167">
        <v>0</v>
      </c>
      <c r="M418" s="165">
        <f>G418*L418</f>
        <v>0</v>
      </c>
      <c r="N418" s="168">
        <v>15</v>
      </c>
      <c r="O418" s="169">
        <v>16</v>
      </c>
      <c r="P418" s="17" t="s">
        <v>105</v>
      </c>
    </row>
    <row r="419" spans="2:16" s="135" customFormat="1" ht="12.75" customHeight="1">
      <c r="B419" s="140" t="s">
        <v>56</v>
      </c>
      <c r="D419" s="141" t="s">
        <v>531</v>
      </c>
      <c r="E419" s="141" t="s">
        <v>532</v>
      </c>
      <c r="I419" s="142">
        <f>SUM(I420:I427)</f>
        <v>0</v>
      </c>
      <c r="K419" s="143">
        <f>SUM(K420:K427)</f>
        <v>0.19880599999999998</v>
      </c>
      <c r="M419" s="143">
        <f>SUM(M420:M427)</f>
        <v>0</v>
      </c>
      <c r="P419" s="141" t="s">
        <v>99</v>
      </c>
    </row>
    <row r="420" spans="1:16" s="17" customFormat="1" ht="34.5" customHeight="1">
      <c r="A420" s="163" t="s">
        <v>533</v>
      </c>
      <c r="B420" s="163" t="s">
        <v>100</v>
      </c>
      <c r="C420" s="163" t="s">
        <v>531</v>
      </c>
      <c r="D420" s="17" t="s">
        <v>534</v>
      </c>
      <c r="E420" s="164" t="s">
        <v>535</v>
      </c>
      <c r="F420" s="163" t="s">
        <v>113</v>
      </c>
      <c r="G420" s="165">
        <v>10.7</v>
      </c>
      <c r="H420" s="166"/>
      <c r="I420" s="166">
        <f>ROUND(G420*H420,2)</f>
        <v>0</v>
      </c>
      <c r="J420" s="167">
        <v>0.0053</v>
      </c>
      <c r="K420" s="165">
        <f>G420*J420</f>
        <v>0.056709999999999997</v>
      </c>
      <c r="L420" s="167">
        <v>0</v>
      </c>
      <c r="M420" s="165">
        <f>G420*L420</f>
        <v>0</v>
      </c>
      <c r="N420" s="168">
        <v>15</v>
      </c>
      <c r="O420" s="169">
        <v>16</v>
      </c>
      <c r="P420" s="17" t="s">
        <v>105</v>
      </c>
    </row>
    <row r="421" spans="4:18" s="17" customFormat="1" ht="15.75" customHeight="1">
      <c r="D421" s="170"/>
      <c r="E421" s="170" t="s">
        <v>106</v>
      </c>
      <c r="G421" s="171"/>
      <c r="P421" s="170" t="s">
        <v>105</v>
      </c>
      <c r="Q421" s="170" t="s">
        <v>99</v>
      </c>
      <c r="R421" s="170" t="s">
        <v>107</v>
      </c>
    </row>
    <row r="422" spans="4:18" s="17" customFormat="1" ht="15.75" customHeight="1">
      <c r="D422" s="172"/>
      <c r="E422" s="172" t="s">
        <v>536</v>
      </c>
      <c r="G422" s="173">
        <v>10.7</v>
      </c>
      <c r="P422" s="172" t="s">
        <v>105</v>
      </c>
      <c r="Q422" s="172" t="s">
        <v>105</v>
      </c>
      <c r="R422" s="172" t="s">
        <v>107</v>
      </c>
    </row>
    <row r="423" spans="4:18" s="17" customFormat="1" ht="15.75" customHeight="1">
      <c r="D423" s="174"/>
      <c r="E423" s="174" t="s">
        <v>109</v>
      </c>
      <c r="G423" s="175">
        <v>10.7</v>
      </c>
      <c r="P423" s="174" t="s">
        <v>105</v>
      </c>
      <c r="Q423" s="174" t="s">
        <v>110</v>
      </c>
      <c r="R423" s="174" t="s">
        <v>107</v>
      </c>
    </row>
    <row r="424" spans="1:16" s="17" customFormat="1" ht="34.5" customHeight="1">
      <c r="A424" s="176" t="s">
        <v>537</v>
      </c>
      <c r="B424" s="176" t="s">
        <v>538</v>
      </c>
      <c r="C424" s="176" t="s">
        <v>539</v>
      </c>
      <c r="D424" s="177" t="s">
        <v>540</v>
      </c>
      <c r="E424" s="178" t="s">
        <v>541</v>
      </c>
      <c r="F424" s="176" t="s">
        <v>113</v>
      </c>
      <c r="G424" s="179">
        <v>11.77</v>
      </c>
      <c r="H424" s="180"/>
      <c r="I424" s="180">
        <f>ROUND(G424*H424,2)</f>
        <v>0</v>
      </c>
      <c r="J424" s="181">
        <v>0.0118</v>
      </c>
      <c r="K424" s="179">
        <f>G424*J424</f>
        <v>0.13888599999999998</v>
      </c>
      <c r="L424" s="181">
        <v>0</v>
      </c>
      <c r="M424" s="179">
        <f>G424*L424</f>
        <v>0</v>
      </c>
      <c r="N424" s="182">
        <v>15</v>
      </c>
      <c r="O424" s="183">
        <v>32</v>
      </c>
      <c r="P424" s="177" t="s">
        <v>105</v>
      </c>
    </row>
    <row r="425" spans="1:16" s="17" customFormat="1" ht="13.5" customHeight="1">
      <c r="A425" s="163" t="s">
        <v>542</v>
      </c>
      <c r="B425" s="163" t="s">
        <v>100</v>
      </c>
      <c r="C425" s="163" t="s">
        <v>531</v>
      </c>
      <c r="D425" s="17" t="s">
        <v>543</v>
      </c>
      <c r="E425" s="164" t="s">
        <v>544</v>
      </c>
      <c r="F425" s="163" t="s">
        <v>113</v>
      </c>
      <c r="G425" s="165">
        <v>10.7</v>
      </c>
      <c r="H425" s="166"/>
      <c r="I425" s="166">
        <f>ROUND(G425*H425,2)</f>
        <v>0</v>
      </c>
      <c r="J425" s="167">
        <v>0</v>
      </c>
      <c r="K425" s="165">
        <f>G425*J425</f>
        <v>0</v>
      </c>
      <c r="L425" s="167">
        <v>0</v>
      </c>
      <c r="M425" s="165">
        <f>G425*L425</f>
        <v>0</v>
      </c>
      <c r="N425" s="168">
        <v>15</v>
      </c>
      <c r="O425" s="169">
        <v>16</v>
      </c>
      <c r="P425" s="17" t="s">
        <v>105</v>
      </c>
    </row>
    <row r="426" spans="1:16" s="17" customFormat="1" ht="13.5" customHeight="1">
      <c r="A426" s="163" t="s">
        <v>545</v>
      </c>
      <c r="B426" s="163" t="s">
        <v>100</v>
      </c>
      <c r="C426" s="163" t="s">
        <v>531</v>
      </c>
      <c r="D426" s="17" t="s">
        <v>546</v>
      </c>
      <c r="E426" s="164" t="s">
        <v>547</v>
      </c>
      <c r="F426" s="163" t="s">
        <v>113</v>
      </c>
      <c r="G426" s="165">
        <v>10.7</v>
      </c>
      <c r="H426" s="166"/>
      <c r="I426" s="166">
        <f>ROUND(G426*H426,2)</f>
        <v>0</v>
      </c>
      <c r="J426" s="167">
        <v>0.0003</v>
      </c>
      <c r="K426" s="165">
        <f>G426*J426</f>
        <v>0.0032099999999999993</v>
      </c>
      <c r="L426" s="167">
        <v>0</v>
      </c>
      <c r="M426" s="165">
        <f>G426*L426</f>
        <v>0</v>
      </c>
      <c r="N426" s="168">
        <v>15</v>
      </c>
      <c r="O426" s="169">
        <v>16</v>
      </c>
      <c r="P426" s="17" t="s">
        <v>105</v>
      </c>
    </row>
    <row r="427" spans="1:16" s="17" customFormat="1" ht="13.5" customHeight="1">
      <c r="A427" s="163" t="s">
        <v>548</v>
      </c>
      <c r="B427" s="163" t="s">
        <v>100</v>
      </c>
      <c r="C427" s="163" t="s">
        <v>531</v>
      </c>
      <c r="D427" s="17" t="s">
        <v>549</v>
      </c>
      <c r="E427" s="164" t="s">
        <v>550</v>
      </c>
      <c r="F427" s="163" t="s">
        <v>49</v>
      </c>
      <c r="G427" s="165"/>
      <c r="H427" s="166">
        <v>6.58</v>
      </c>
      <c r="I427" s="166">
        <f>ROUND(G427*H427,2)</f>
        <v>0</v>
      </c>
      <c r="J427" s="167">
        <v>0</v>
      </c>
      <c r="K427" s="165">
        <f>G427*J427</f>
        <v>0</v>
      </c>
      <c r="L427" s="167">
        <v>0</v>
      </c>
      <c r="M427" s="165">
        <f>G427*L427</f>
        <v>0</v>
      </c>
      <c r="N427" s="168">
        <v>15</v>
      </c>
      <c r="O427" s="169">
        <v>16</v>
      </c>
      <c r="P427" s="17" t="s">
        <v>105</v>
      </c>
    </row>
    <row r="428" spans="2:16" s="135" customFormat="1" ht="12.75" customHeight="1">
      <c r="B428" s="140" t="s">
        <v>56</v>
      </c>
      <c r="D428" s="141" t="s">
        <v>551</v>
      </c>
      <c r="E428" s="141" t="s">
        <v>552</v>
      </c>
      <c r="I428" s="142">
        <f>SUM(I429:I440)</f>
        <v>0</v>
      </c>
      <c r="K428" s="143">
        <f>SUM(K429:K440)</f>
        <v>0.1219704</v>
      </c>
      <c r="M428" s="143">
        <f>SUM(M429:M440)</f>
        <v>0.06527</v>
      </c>
      <c r="P428" s="141" t="s">
        <v>99</v>
      </c>
    </row>
    <row r="429" spans="1:16" s="17" customFormat="1" ht="24" customHeight="1">
      <c r="A429" s="163" t="s">
        <v>553</v>
      </c>
      <c r="B429" s="163" t="s">
        <v>100</v>
      </c>
      <c r="C429" s="163" t="s">
        <v>551</v>
      </c>
      <c r="D429" s="17" t="s">
        <v>554</v>
      </c>
      <c r="E429" s="164" t="s">
        <v>555</v>
      </c>
      <c r="F429" s="163" t="s">
        <v>113</v>
      </c>
      <c r="G429" s="165">
        <v>39.47</v>
      </c>
      <c r="H429" s="166"/>
      <c r="I429" s="166">
        <f>ROUND(G429*H429,2)</f>
        <v>0</v>
      </c>
      <c r="J429" s="167">
        <v>0.00012</v>
      </c>
      <c r="K429" s="165">
        <f>G429*J429</f>
        <v>0.0047364</v>
      </c>
      <c r="L429" s="167">
        <v>0</v>
      </c>
      <c r="M429" s="165">
        <f>G429*L429</f>
        <v>0</v>
      </c>
      <c r="N429" s="168">
        <v>15</v>
      </c>
      <c r="O429" s="169">
        <v>16</v>
      </c>
      <c r="P429" s="17" t="s">
        <v>105</v>
      </c>
    </row>
    <row r="430" spans="4:18" s="17" customFormat="1" ht="15.75" customHeight="1">
      <c r="D430" s="170"/>
      <c r="E430" s="170" t="s">
        <v>106</v>
      </c>
      <c r="G430" s="171"/>
      <c r="P430" s="170" t="s">
        <v>105</v>
      </c>
      <c r="Q430" s="170" t="s">
        <v>99</v>
      </c>
      <c r="R430" s="170" t="s">
        <v>107</v>
      </c>
    </row>
    <row r="431" spans="4:18" s="17" customFormat="1" ht="15.75" customHeight="1">
      <c r="D431" s="172"/>
      <c r="E431" s="172" t="s">
        <v>556</v>
      </c>
      <c r="G431" s="173">
        <v>39.47</v>
      </c>
      <c r="P431" s="172" t="s">
        <v>105</v>
      </c>
      <c r="Q431" s="172" t="s">
        <v>105</v>
      </c>
      <c r="R431" s="172" t="s">
        <v>107</v>
      </c>
    </row>
    <row r="432" spans="4:18" s="17" customFormat="1" ht="15.75" customHeight="1">
      <c r="D432" s="174"/>
      <c r="E432" s="174" t="s">
        <v>109</v>
      </c>
      <c r="G432" s="175">
        <v>39.47</v>
      </c>
      <c r="P432" s="174" t="s">
        <v>105</v>
      </c>
      <c r="Q432" s="174" t="s">
        <v>110</v>
      </c>
      <c r="R432" s="174" t="s">
        <v>107</v>
      </c>
    </row>
    <row r="433" spans="1:16" s="17" customFormat="1" ht="34.5" customHeight="1">
      <c r="A433" s="176" t="s">
        <v>557</v>
      </c>
      <c r="B433" s="176" t="s">
        <v>538</v>
      </c>
      <c r="C433" s="176" t="s">
        <v>539</v>
      </c>
      <c r="D433" s="177" t="s">
        <v>558</v>
      </c>
      <c r="E433" s="178" t="s">
        <v>559</v>
      </c>
      <c r="F433" s="176" t="s">
        <v>113</v>
      </c>
      <c r="G433" s="179">
        <v>43.42</v>
      </c>
      <c r="H433" s="180"/>
      <c r="I433" s="180">
        <f>ROUND(G433*H433,2)</f>
        <v>0</v>
      </c>
      <c r="J433" s="181">
        <v>0.0027</v>
      </c>
      <c r="K433" s="179">
        <f>G433*J433</f>
        <v>0.117234</v>
      </c>
      <c r="L433" s="181">
        <v>0</v>
      </c>
      <c r="M433" s="179">
        <f>G433*L433</f>
        <v>0</v>
      </c>
      <c r="N433" s="182">
        <v>15</v>
      </c>
      <c r="O433" s="183">
        <v>32</v>
      </c>
      <c r="P433" s="177" t="s">
        <v>105</v>
      </c>
    </row>
    <row r="434" spans="1:16" s="17" customFormat="1" ht="24" customHeight="1">
      <c r="A434" s="163" t="s">
        <v>560</v>
      </c>
      <c r="B434" s="163" t="s">
        <v>100</v>
      </c>
      <c r="C434" s="163" t="s">
        <v>551</v>
      </c>
      <c r="D434" s="17" t="s">
        <v>561</v>
      </c>
      <c r="E434" s="164" t="s">
        <v>562</v>
      </c>
      <c r="F434" s="163" t="s">
        <v>113</v>
      </c>
      <c r="G434" s="165">
        <v>65.27</v>
      </c>
      <c r="H434" s="166"/>
      <c r="I434" s="166">
        <f>ROUND(G434*H434,2)</f>
        <v>0</v>
      </c>
      <c r="J434" s="167">
        <v>0</v>
      </c>
      <c r="K434" s="165">
        <f>G434*J434</f>
        <v>0</v>
      </c>
      <c r="L434" s="167">
        <v>0.001</v>
      </c>
      <c r="M434" s="165">
        <f>G434*L434</f>
        <v>0.06527</v>
      </c>
      <c r="N434" s="168">
        <v>15</v>
      </c>
      <c r="O434" s="169">
        <v>16</v>
      </c>
      <c r="P434" s="17" t="s">
        <v>105</v>
      </c>
    </row>
    <row r="435" spans="4:18" s="17" customFormat="1" ht="15.75" customHeight="1">
      <c r="D435" s="170"/>
      <c r="E435" s="170" t="s">
        <v>106</v>
      </c>
      <c r="G435" s="171"/>
      <c r="P435" s="170" t="s">
        <v>105</v>
      </c>
      <c r="Q435" s="170" t="s">
        <v>99</v>
      </c>
      <c r="R435" s="170" t="s">
        <v>107</v>
      </c>
    </row>
    <row r="436" spans="4:18" s="17" customFormat="1" ht="15.75" customHeight="1">
      <c r="D436" s="172"/>
      <c r="E436" s="172" t="s">
        <v>563</v>
      </c>
      <c r="G436" s="173">
        <v>65.27</v>
      </c>
      <c r="P436" s="172" t="s">
        <v>105</v>
      </c>
      <c r="Q436" s="172" t="s">
        <v>105</v>
      </c>
      <c r="R436" s="172" t="s">
        <v>107</v>
      </c>
    </row>
    <row r="437" spans="4:18" s="17" customFormat="1" ht="15.75" customHeight="1">
      <c r="D437" s="174"/>
      <c r="E437" s="174" t="s">
        <v>109</v>
      </c>
      <c r="G437" s="175">
        <v>65.27</v>
      </c>
      <c r="P437" s="174" t="s">
        <v>105</v>
      </c>
      <c r="Q437" s="174" t="s">
        <v>110</v>
      </c>
      <c r="R437" s="174" t="s">
        <v>107</v>
      </c>
    </row>
    <row r="438" spans="1:16" s="17" customFormat="1" ht="13.5" customHeight="1">
      <c r="A438" s="163" t="s">
        <v>564</v>
      </c>
      <c r="B438" s="163" t="s">
        <v>100</v>
      </c>
      <c r="C438" s="163" t="s">
        <v>551</v>
      </c>
      <c r="D438" s="17" t="s">
        <v>565</v>
      </c>
      <c r="E438" s="164" t="s">
        <v>566</v>
      </c>
      <c r="F438" s="163" t="s">
        <v>113</v>
      </c>
      <c r="G438" s="165">
        <v>39.47</v>
      </c>
      <c r="H438" s="166"/>
      <c r="I438" s="166">
        <f>ROUND(G438*H438,2)</f>
        <v>0</v>
      </c>
      <c r="J438" s="167">
        <v>0</v>
      </c>
      <c r="K438" s="165">
        <f>G438*J438</f>
        <v>0</v>
      </c>
      <c r="L438" s="167">
        <v>0</v>
      </c>
      <c r="M438" s="165">
        <f>G438*L438</f>
        <v>0</v>
      </c>
      <c r="N438" s="168">
        <v>15</v>
      </c>
      <c r="O438" s="169">
        <v>16</v>
      </c>
      <c r="P438" s="17" t="s">
        <v>105</v>
      </c>
    </row>
    <row r="439" spans="1:16" s="17" customFormat="1" ht="13.5" customHeight="1">
      <c r="A439" s="163" t="s">
        <v>567</v>
      </c>
      <c r="B439" s="163" t="s">
        <v>100</v>
      </c>
      <c r="C439" s="163" t="s">
        <v>551</v>
      </c>
      <c r="D439" s="17" t="s">
        <v>568</v>
      </c>
      <c r="E439" s="164" t="s">
        <v>569</v>
      </c>
      <c r="F439" s="163" t="s">
        <v>113</v>
      </c>
      <c r="G439" s="165">
        <v>39.47</v>
      </c>
      <c r="H439" s="166"/>
      <c r="I439" s="166">
        <f>ROUND(G439*H439,2)</f>
        <v>0</v>
      </c>
      <c r="J439" s="167">
        <v>0</v>
      </c>
      <c r="K439" s="165">
        <f>G439*J439</f>
        <v>0</v>
      </c>
      <c r="L439" s="167">
        <v>0</v>
      </c>
      <c r="M439" s="165">
        <f>G439*L439</f>
        <v>0</v>
      </c>
      <c r="N439" s="168">
        <v>15</v>
      </c>
      <c r="O439" s="169">
        <v>16</v>
      </c>
      <c r="P439" s="17" t="s">
        <v>105</v>
      </c>
    </row>
    <row r="440" spans="1:16" s="17" customFormat="1" ht="13.5" customHeight="1">
      <c r="A440" s="163" t="s">
        <v>570</v>
      </c>
      <c r="B440" s="163" t="s">
        <v>100</v>
      </c>
      <c r="C440" s="163" t="s">
        <v>551</v>
      </c>
      <c r="D440" s="17" t="s">
        <v>571</v>
      </c>
      <c r="E440" s="164" t="s">
        <v>572</v>
      </c>
      <c r="F440" s="163" t="s">
        <v>49</v>
      </c>
      <c r="G440" s="165"/>
      <c r="H440" s="166">
        <v>0.38</v>
      </c>
      <c r="I440" s="166">
        <f>ROUND(G440*H440,2)</f>
        <v>0</v>
      </c>
      <c r="J440" s="167">
        <v>0</v>
      </c>
      <c r="K440" s="165">
        <f>G440*J440</f>
        <v>0</v>
      </c>
      <c r="L440" s="167">
        <v>0</v>
      </c>
      <c r="M440" s="165">
        <f>G440*L440</f>
        <v>0</v>
      </c>
      <c r="N440" s="168">
        <v>15</v>
      </c>
      <c r="O440" s="169">
        <v>16</v>
      </c>
      <c r="P440" s="17" t="s">
        <v>105</v>
      </c>
    </row>
    <row r="441" spans="2:16" s="135" customFormat="1" ht="12.75" customHeight="1">
      <c r="B441" s="140" t="s">
        <v>56</v>
      </c>
      <c r="D441" s="141" t="s">
        <v>573</v>
      </c>
      <c r="E441" s="141" t="s">
        <v>574</v>
      </c>
      <c r="I441" s="142">
        <f>SUM(I442:I447)</f>
        <v>0</v>
      </c>
      <c r="K441" s="143">
        <f>SUM(K442:K447)</f>
        <v>0.08024999999999999</v>
      </c>
      <c r="M441" s="143">
        <f>SUM(M442:M447)</f>
        <v>0</v>
      </c>
      <c r="P441" s="141" t="s">
        <v>99</v>
      </c>
    </row>
    <row r="442" spans="1:16" s="17" customFormat="1" ht="24" customHeight="1">
      <c r="A442" s="163" t="s">
        <v>575</v>
      </c>
      <c r="B442" s="163" t="s">
        <v>100</v>
      </c>
      <c r="C442" s="163" t="s">
        <v>573</v>
      </c>
      <c r="D442" s="17" t="s">
        <v>576</v>
      </c>
      <c r="E442" s="164" t="s">
        <v>577</v>
      </c>
      <c r="F442" s="163" t="s">
        <v>113</v>
      </c>
      <c r="G442" s="165">
        <v>10.7</v>
      </c>
      <c r="H442" s="166"/>
      <c r="I442" s="166">
        <f>ROUND(G442*H442,2)</f>
        <v>0</v>
      </c>
      <c r="J442" s="167">
        <v>0.0075</v>
      </c>
      <c r="K442" s="165">
        <f>G442*J442</f>
        <v>0.08024999999999999</v>
      </c>
      <c r="L442" s="167">
        <v>0</v>
      </c>
      <c r="M442" s="165">
        <f>G442*L442</f>
        <v>0</v>
      </c>
      <c r="N442" s="168">
        <v>15</v>
      </c>
      <c r="O442" s="169">
        <v>16</v>
      </c>
      <c r="P442" s="17" t="s">
        <v>105</v>
      </c>
    </row>
    <row r="443" spans="4:18" s="17" customFormat="1" ht="15.75" customHeight="1">
      <c r="D443" s="170"/>
      <c r="E443" s="170" t="s">
        <v>106</v>
      </c>
      <c r="G443" s="171"/>
      <c r="P443" s="170" t="s">
        <v>105</v>
      </c>
      <c r="Q443" s="170" t="s">
        <v>99</v>
      </c>
      <c r="R443" s="170" t="s">
        <v>107</v>
      </c>
    </row>
    <row r="444" spans="4:18" s="17" customFormat="1" ht="15.75" customHeight="1">
      <c r="D444" s="172"/>
      <c r="E444" s="172" t="s">
        <v>578</v>
      </c>
      <c r="G444" s="173">
        <v>7.15</v>
      </c>
      <c r="P444" s="172" t="s">
        <v>105</v>
      </c>
      <c r="Q444" s="172" t="s">
        <v>105</v>
      </c>
      <c r="R444" s="172" t="s">
        <v>107</v>
      </c>
    </row>
    <row r="445" spans="4:18" s="17" customFormat="1" ht="15.75" customHeight="1">
      <c r="D445" s="172"/>
      <c r="E445" s="172" t="s">
        <v>209</v>
      </c>
      <c r="G445" s="173">
        <v>3.55</v>
      </c>
      <c r="P445" s="172" t="s">
        <v>105</v>
      </c>
      <c r="Q445" s="172" t="s">
        <v>105</v>
      </c>
      <c r="R445" s="172" t="s">
        <v>107</v>
      </c>
    </row>
    <row r="446" spans="4:18" s="17" customFormat="1" ht="15.75" customHeight="1">
      <c r="D446" s="174"/>
      <c r="E446" s="174" t="s">
        <v>109</v>
      </c>
      <c r="G446" s="175">
        <v>10.7</v>
      </c>
      <c r="P446" s="174" t="s">
        <v>105</v>
      </c>
      <c r="Q446" s="174" t="s">
        <v>110</v>
      </c>
      <c r="R446" s="174" t="s">
        <v>107</v>
      </c>
    </row>
    <row r="447" spans="1:16" s="17" customFormat="1" ht="13.5" customHeight="1">
      <c r="A447" s="163" t="s">
        <v>579</v>
      </c>
      <c r="B447" s="163" t="s">
        <v>100</v>
      </c>
      <c r="C447" s="163" t="s">
        <v>573</v>
      </c>
      <c r="D447" s="17" t="s">
        <v>580</v>
      </c>
      <c r="E447" s="164" t="s">
        <v>581</v>
      </c>
      <c r="F447" s="163" t="s">
        <v>49</v>
      </c>
      <c r="G447" s="165"/>
      <c r="H447" s="166">
        <v>0.8</v>
      </c>
      <c r="I447" s="166">
        <f>ROUND(G447*H447,2)</f>
        <v>0</v>
      </c>
      <c r="J447" s="167">
        <v>0</v>
      </c>
      <c r="K447" s="165">
        <f>G447*J447</f>
        <v>0</v>
      </c>
      <c r="L447" s="167">
        <v>0</v>
      </c>
      <c r="M447" s="165">
        <f>G447*L447</f>
        <v>0</v>
      </c>
      <c r="N447" s="168">
        <v>15</v>
      </c>
      <c r="O447" s="169">
        <v>16</v>
      </c>
      <c r="P447" s="17" t="s">
        <v>105</v>
      </c>
    </row>
    <row r="448" spans="2:16" s="135" customFormat="1" ht="12.75" customHeight="1">
      <c r="B448" s="140" t="s">
        <v>56</v>
      </c>
      <c r="D448" s="141" t="s">
        <v>582</v>
      </c>
      <c r="E448" s="141" t="s">
        <v>583</v>
      </c>
      <c r="I448" s="142">
        <f>SUM(I449:I458)</f>
        <v>0</v>
      </c>
      <c r="K448" s="143">
        <f>SUM(K449:K458)</f>
        <v>1.4929335</v>
      </c>
      <c r="M448" s="143">
        <f>SUM(M449:M458)</f>
        <v>0</v>
      </c>
      <c r="P448" s="141" t="s">
        <v>99</v>
      </c>
    </row>
    <row r="449" spans="1:16" s="17" customFormat="1" ht="24" customHeight="1">
      <c r="A449" s="163" t="s">
        <v>584</v>
      </c>
      <c r="B449" s="163" t="s">
        <v>100</v>
      </c>
      <c r="C449" s="163" t="s">
        <v>582</v>
      </c>
      <c r="D449" s="17" t="s">
        <v>585</v>
      </c>
      <c r="E449" s="164" t="s">
        <v>586</v>
      </c>
      <c r="F449" s="163" t="s">
        <v>113</v>
      </c>
      <c r="G449" s="165">
        <v>75.38</v>
      </c>
      <c r="H449" s="166"/>
      <c r="I449" s="166">
        <f>ROUND(G449*H449,2)</f>
        <v>0</v>
      </c>
      <c r="J449" s="167">
        <v>0.003</v>
      </c>
      <c r="K449" s="165">
        <f>G449*J449</f>
        <v>0.22613999999999998</v>
      </c>
      <c r="L449" s="167">
        <v>0</v>
      </c>
      <c r="M449" s="165">
        <f>G449*L449</f>
        <v>0</v>
      </c>
      <c r="N449" s="168">
        <v>15</v>
      </c>
      <c r="O449" s="169">
        <v>16</v>
      </c>
      <c r="P449" s="17" t="s">
        <v>105</v>
      </c>
    </row>
    <row r="450" spans="4:18" s="17" customFormat="1" ht="15.75" customHeight="1">
      <c r="D450" s="170"/>
      <c r="E450" s="170" t="s">
        <v>106</v>
      </c>
      <c r="G450" s="171"/>
      <c r="P450" s="170" t="s">
        <v>105</v>
      </c>
      <c r="Q450" s="170" t="s">
        <v>99</v>
      </c>
      <c r="R450" s="170" t="s">
        <v>107</v>
      </c>
    </row>
    <row r="451" spans="4:18" s="17" customFormat="1" ht="15.75" customHeight="1">
      <c r="D451" s="172"/>
      <c r="E451" s="172" t="s">
        <v>587</v>
      </c>
      <c r="G451" s="173">
        <v>50</v>
      </c>
      <c r="P451" s="172" t="s">
        <v>105</v>
      </c>
      <c r="Q451" s="172" t="s">
        <v>105</v>
      </c>
      <c r="R451" s="172" t="s">
        <v>107</v>
      </c>
    </row>
    <row r="452" spans="4:18" s="17" customFormat="1" ht="15.75" customHeight="1">
      <c r="D452" s="172"/>
      <c r="E452" s="172" t="s">
        <v>588</v>
      </c>
      <c r="G452" s="173">
        <v>25.38</v>
      </c>
      <c r="P452" s="172" t="s">
        <v>105</v>
      </c>
      <c r="Q452" s="172" t="s">
        <v>105</v>
      </c>
      <c r="R452" s="172" t="s">
        <v>107</v>
      </c>
    </row>
    <row r="453" spans="4:18" s="17" customFormat="1" ht="15.75" customHeight="1">
      <c r="D453" s="174"/>
      <c r="E453" s="174" t="s">
        <v>109</v>
      </c>
      <c r="G453" s="175">
        <v>75.38</v>
      </c>
      <c r="P453" s="174" t="s">
        <v>105</v>
      </c>
      <c r="Q453" s="174" t="s">
        <v>110</v>
      </c>
      <c r="R453" s="174" t="s">
        <v>107</v>
      </c>
    </row>
    <row r="454" spans="1:16" s="17" customFormat="1" ht="24" customHeight="1">
      <c r="A454" s="176" t="s">
        <v>589</v>
      </c>
      <c r="B454" s="176" t="s">
        <v>538</v>
      </c>
      <c r="C454" s="176" t="s">
        <v>539</v>
      </c>
      <c r="D454" s="177" t="s">
        <v>590</v>
      </c>
      <c r="E454" s="178" t="s">
        <v>591</v>
      </c>
      <c r="F454" s="176" t="s">
        <v>113</v>
      </c>
      <c r="G454" s="179">
        <v>82.918</v>
      </c>
      <c r="H454" s="180"/>
      <c r="I454" s="180">
        <f>ROUND(G454*H454,2)</f>
        <v>0</v>
      </c>
      <c r="J454" s="181">
        <v>0.015</v>
      </c>
      <c r="K454" s="179">
        <f>G454*J454</f>
        <v>1.24377</v>
      </c>
      <c r="L454" s="181">
        <v>0</v>
      </c>
      <c r="M454" s="179">
        <f>G454*L454</f>
        <v>0</v>
      </c>
      <c r="N454" s="182">
        <v>15</v>
      </c>
      <c r="O454" s="183">
        <v>32</v>
      </c>
      <c r="P454" s="177" t="s">
        <v>105</v>
      </c>
    </row>
    <row r="455" spans="1:16" s="17" customFormat="1" ht="13.5" customHeight="1">
      <c r="A455" s="163" t="s">
        <v>592</v>
      </c>
      <c r="B455" s="163" t="s">
        <v>100</v>
      </c>
      <c r="C455" s="163" t="s">
        <v>582</v>
      </c>
      <c r="D455" s="17" t="s">
        <v>593</v>
      </c>
      <c r="E455" s="164" t="s">
        <v>594</v>
      </c>
      <c r="F455" s="163" t="s">
        <v>113</v>
      </c>
      <c r="G455" s="165">
        <v>75.38</v>
      </c>
      <c r="H455" s="166"/>
      <c r="I455" s="166">
        <f>ROUND(G455*H455,2)</f>
        <v>0</v>
      </c>
      <c r="J455" s="167">
        <v>0</v>
      </c>
      <c r="K455" s="165">
        <f>G455*J455</f>
        <v>0</v>
      </c>
      <c r="L455" s="167">
        <v>0</v>
      </c>
      <c r="M455" s="165">
        <f>G455*L455</f>
        <v>0</v>
      </c>
      <c r="N455" s="168">
        <v>15</v>
      </c>
      <c r="O455" s="169">
        <v>16</v>
      </c>
      <c r="P455" s="17" t="s">
        <v>105</v>
      </c>
    </row>
    <row r="456" spans="1:16" s="17" customFormat="1" ht="13.5" customHeight="1">
      <c r="A456" s="163" t="s">
        <v>595</v>
      </c>
      <c r="B456" s="163" t="s">
        <v>100</v>
      </c>
      <c r="C456" s="163" t="s">
        <v>582</v>
      </c>
      <c r="D456" s="17" t="s">
        <v>596</v>
      </c>
      <c r="E456" s="164" t="s">
        <v>597</v>
      </c>
      <c r="F456" s="163" t="s">
        <v>113</v>
      </c>
      <c r="G456" s="165">
        <v>75.38</v>
      </c>
      <c r="H456" s="166"/>
      <c r="I456" s="166">
        <f>ROUND(G456*H456,2)</f>
        <v>0</v>
      </c>
      <c r="J456" s="167">
        <v>0.0003</v>
      </c>
      <c r="K456" s="165">
        <f>G456*J456</f>
        <v>0.022613999999999995</v>
      </c>
      <c r="L456" s="167">
        <v>0</v>
      </c>
      <c r="M456" s="165">
        <f>G456*L456</f>
        <v>0</v>
      </c>
      <c r="N456" s="168">
        <v>15</v>
      </c>
      <c r="O456" s="169">
        <v>16</v>
      </c>
      <c r="P456" s="17" t="s">
        <v>105</v>
      </c>
    </row>
    <row r="457" spans="1:16" s="17" customFormat="1" ht="13.5" customHeight="1">
      <c r="A457" s="163" t="s">
        <v>598</v>
      </c>
      <c r="B457" s="163" t="s">
        <v>100</v>
      </c>
      <c r="C457" s="163" t="s">
        <v>582</v>
      </c>
      <c r="D457" s="17" t="s">
        <v>599</v>
      </c>
      <c r="E457" s="164" t="s">
        <v>600</v>
      </c>
      <c r="F457" s="163" t="s">
        <v>151</v>
      </c>
      <c r="G457" s="165">
        <v>13.65</v>
      </c>
      <c r="H457" s="166"/>
      <c r="I457" s="166">
        <f>ROUND(G457*H457,2)</f>
        <v>0</v>
      </c>
      <c r="J457" s="167">
        <v>3E-05</v>
      </c>
      <c r="K457" s="165">
        <f>G457*J457</f>
        <v>0.00040950000000000003</v>
      </c>
      <c r="L457" s="167">
        <v>0</v>
      </c>
      <c r="M457" s="165">
        <f>G457*L457</f>
        <v>0</v>
      </c>
      <c r="N457" s="168">
        <v>15</v>
      </c>
      <c r="O457" s="169">
        <v>16</v>
      </c>
      <c r="P457" s="17" t="s">
        <v>105</v>
      </c>
    </row>
    <row r="458" spans="1:16" s="17" customFormat="1" ht="13.5" customHeight="1">
      <c r="A458" s="163" t="s">
        <v>601</v>
      </c>
      <c r="B458" s="163" t="s">
        <v>100</v>
      </c>
      <c r="C458" s="163" t="s">
        <v>582</v>
      </c>
      <c r="D458" s="17" t="s">
        <v>602</v>
      </c>
      <c r="E458" s="164" t="s">
        <v>603</v>
      </c>
      <c r="F458" s="163" t="s">
        <v>49</v>
      </c>
      <c r="G458" s="165">
        <v>573.343</v>
      </c>
      <c r="H458" s="166"/>
      <c r="I458" s="166">
        <f>ROUND(G458*H458,2)</f>
        <v>0</v>
      </c>
      <c r="J458" s="167">
        <v>0</v>
      </c>
      <c r="K458" s="165">
        <f>G458*J458</f>
        <v>0</v>
      </c>
      <c r="L458" s="167">
        <v>0</v>
      </c>
      <c r="M458" s="165">
        <f>G458*L458</f>
        <v>0</v>
      </c>
      <c r="N458" s="168">
        <v>15</v>
      </c>
      <c r="O458" s="169">
        <v>16</v>
      </c>
      <c r="P458" s="17" t="s">
        <v>105</v>
      </c>
    </row>
    <row r="459" spans="2:16" s="135" customFormat="1" ht="12.75" customHeight="1">
      <c r="B459" s="140" t="s">
        <v>56</v>
      </c>
      <c r="D459" s="141" t="s">
        <v>604</v>
      </c>
      <c r="E459" s="141" t="s">
        <v>605</v>
      </c>
      <c r="I459" s="142">
        <f>SUM(I460:I463)</f>
        <v>0</v>
      </c>
      <c r="K459" s="143">
        <f>SUM(K460:K463)</f>
        <v>0</v>
      </c>
      <c r="M459" s="143">
        <f>SUM(M460:M463)</f>
        <v>0</v>
      </c>
      <c r="P459" s="141" t="s">
        <v>99</v>
      </c>
    </row>
    <row r="460" spans="1:16" s="17" customFormat="1" ht="34.5" customHeight="1">
      <c r="A460" s="163" t="s">
        <v>606</v>
      </c>
      <c r="B460" s="163" t="s">
        <v>100</v>
      </c>
      <c r="C460" s="163" t="s">
        <v>218</v>
      </c>
      <c r="D460" s="17" t="s">
        <v>607</v>
      </c>
      <c r="E460" s="164" t="s">
        <v>608</v>
      </c>
      <c r="F460" s="163" t="s">
        <v>55</v>
      </c>
      <c r="G460" s="165">
        <v>45</v>
      </c>
      <c r="H460" s="166"/>
      <c r="I460" s="166">
        <f>ROUND(G460*H460,2)</f>
        <v>0</v>
      </c>
      <c r="J460" s="167">
        <v>0</v>
      </c>
      <c r="K460" s="165">
        <f>G460*J460</f>
        <v>0</v>
      </c>
      <c r="L460" s="167">
        <v>0</v>
      </c>
      <c r="M460" s="165">
        <f>G460*L460</f>
        <v>0</v>
      </c>
      <c r="N460" s="168">
        <v>15</v>
      </c>
      <c r="O460" s="169">
        <v>16</v>
      </c>
      <c r="P460" s="17" t="s">
        <v>105</v>
      </c>
    </row>
    <row r="461" spans="4:18" s="17" customFormat="1" ht="15.75" customHeight="1">
      <c r="D461" s="170"/>
      <c r="E461" s="170" t="s">
        <v>106</v>
      </c>
      <c r="G461" s="171"/>
      <c r="P461" s="170" t="s">
        <v>105</v>
      </c>
      <c r="Q461" s="170" t="s">
        <v>99</v>
      </c>
      <c r="R461" s="170" t="s">
        <v>107</v>
      </c>
    </row>
    <row r="462" spans="4:18" s="17" customFormat="1" ht="15.75" customHeight="1">
      <c r="D462" s="172"/>
      <c r="E462" s="172" t="s">
        <v>609</v>
      </c>
      <c r="G462" s="173">
        <v>45</v>
      </c>
      <c r="P462" s="172" t="s">
        <v>105</v>
      </c>
      <c r="Q462" s="172" t="s">
        <v>105</v>
      </c>
      <c r="R462" s="172" t="s">
        <v>107</v>
      </c>
    </row>
    <row r="463" spans="4:18" s="17" customFormat="1" ht="15.75" customHeight="1">
      <c r="D463" s="174"/>
      <c r="E463" s="174" t="s">
        <v>109</v>
      </c>
      <c r="G463" s="175">
        <v>45</v>
      </c>
      <c r="P463" s="174" t="s">
        <v>105</v>
      </c>
      <c r="Q463" s="174" t="s">
        <v>110</v>
      </c>
      <c r="R463" s="174" t="s">
        <v>107</v>
      </c>
    </row>
    <row r="464" spans="2:16" s="135" customFormat="1" ht="12.75" customHeight="1">
      <c r="B464" s="140" t="s">
        <v>56</v>
      </c>
      <c r="D464" s="141" t="s">
        <v>610</v>
      </c>
      <c r="E464" s="141" t="s">
        <v>611</v>
      </c>
      <c r="I464" s="142">
        <f>SUM(I465:I470)</f>
        <v>0</v>
      </c>
      <c r="K464" s="143">
        <f>SUM(K465:K470)</f>
        <v>1.53915</v>
      </c>
      <c r="M464" s="143">
        <f>SUM(M465:M470)</f>
        <v>0</v>
      </c>
      <c r="P464" s="141" t="s">
        <v>99</v>
      </c>
    </row>
    <row r="465" spans="1:16" s="17" customFormat="1" ht="13.5" customHeight="1">
      <c r="A465" s="163" t="s">
        <v>612</v>
      </c>
      <c r="B465" s="163" t="s">
        <v>100</v>
      </c>
      <c r="C465" s="163" t="s">
        <v>610</v>
      </c>
      <c r="D465" s="17" t="s">
        <v>613</v>
      </c>
      <c r="E465" s="164" t="s">
        <v>614</v>
      </c>
      <c r="F465" s="163" t="s">
        <v>113</v>
      </c>
      <c r="G465" s="165">
        <v>4394.28</v>
      </c>
      <c r="H465" s="166"/>
      <c r="I465" s="166">
        <f>ROUND(G465*H465,2)</f>
        <v>0</v>
      </c>
      <c r="J465" s="167">
        <v>0</v>
      </c>
      <c r="K465" s="165">
        <f>G465*J465</f>
        <v>0</v>
      </c>
      <c r="L465" s="167">
        <v>0</v>
      </c>
      <c r="M465" s="165">
        <f>G465*L465</f>
        <v>0</v>
      </c>
      <c r="N465" s="168">
        <v>15</v>
      </c>
      <c r="O465" s="169">
        <v>16</v>
      </c>
      <c r="P465" s="17" t="s">
        <v>105</v>
      </c>
    </row>
    <row r="466" spans="4:18" s="17" customFormat="1" ht="15.75" customHeight="1">
      <c r="D466" s="170"/>
      <c r="E466" s="170" t="s">
        <v>106</v>
      </c>
      <c r="G466" s="171"/>
      <c r="P466" s="170" t="s">
        <v>105</v>
      </c>
      <c r="Q466" s="170" t="s">
        <v>99</v>
      </c>
      <c r="R466" s="170" t="s">
        <v>107</v>
      </c>
    </row>
    <row r="467" spans="4:18" s="17" customFormat="1" ht="15.75" customHeight="1">
      <c r="D467" s="172"/>
      <c r="E467" s="172" t="s">
        <v>276</v>
      </c>
      <c r="G467" s="173">
        <v>152.58</v>
      </c>
      <c r="P467" s="172" t="s">
        <v>105</v>
      </c>
      <c r="Q467" s="172" t="s">
        <v>105</v>
      </c>
      <c r="R467" s="172" t="s">
        <v>107</v>
      </c>
    </row>
    <row r="468" spans="4:18" s="17" customFormat="1" ht="15.75" customHeight="1">
      <c r="D468" s="172"/>
      <c r="E468" s="172" t="s">
        <v>615</v>
      </c>
      <c r="G468" s="173">
        <v>4241.7</v>
      </c>
      <c r="P468" s="172" t="s">
        <v>105</v>
      </c>
      <c r="Q468" s="172" t="s">
        <v>105</v>
      </c>
      <c r="R468" s="172" t="s">
        <v>107</v>
      </c>
    </row>
    <row r="469" spans="4:18" s="17" customFormat="1" ht="15.75" customHeight="1">
      <c r="D469" s="174"/>
      <c r="E469" s="174" t="s">
        <v>109</v>
      </c>
      <c r="G469" s="175">
        <v>4394.28</v>
      </c>
      <c r="P469" s="174" t="s">
        <v>105</v>
      </c>
      <c r="Q469" s="174" t="s">
        <v>110</v>
      </c>
      <c r="R469" s="174" t="s">
        <v>107</v>
      </c>
    </row>
    <row r="470" spans="1:16" s="17" customFormat="1" ht="24" customHeight="1">
      <c r="A470" s="163" t="s">
        <v>616</v>
      </c>
      <c r="B470" s="163" t="s">
        <v>100</v>
      </c>
      <c r="C470" s="163" t="s">
        <v>610</v>
      </c>
      <c r="D470" s="17" t="s">
        <v>617</v>
      </c>
      <c r="E470" s="164" t="s">
        <v>618</v>
      </c>
      <c r="F470" s="163" t="s">
        <v>113</v>
      </c>
      <c r="G470" s="165">
        <v>4965</v>
      </c>
      <c r="H470" s="166"/>
      <c r="I470" s="166">
        <f>ROUND(G470*H470,2)</f>
        <v>0</v>
      </c>
      <c r="J470" s="167">
        <v>0.00031</v>
      </c>
      <c r="K470" s="165">
        <f>G470*J470</f>
        <v>1.53915</v>
      </c>
      <c r="L470" s="167">
        <v>0</v>
      </c>
      <c r="M470" s="165">
        <f>G470*L470</f>
        <v>0</v>
      </c>
      <c r="N470" s="168">
        <v>15</v>
      </c>
      <c r="O470" s="169">
        <v>16</v>
      </c>
      <c r="P470" s="17" t="s">
        <v>105</v>
      </c>
    </row>
    <row r="471" spans="5:13" s="148" customFormat="1" ht="12.75" customHeight="1">
      <c r="E471" s="149" t="s">
        <v>80</v>
      </c>
      <c r="I471" s="150">
        <f>I14+I170</f>
        <v>0</v>
      </c>
      <c r="K471" s="151">
        <f>K14+K170</f>
        <v>119.81657895000002</v>
      </c>
      <c r="M471" s="151">
        <f>M14+M170</f>
        <v>72.22493</v>
      </c>
    </row>
  </sheetData>
  <sheetProtection/>
  <printOptions horizontalCentered="1"/>
  <pageMargins left="0.7874015748031497" right="0.7874015748031497" top="0.5905511811023623" bottom="0.5905511811023623" header="0" footer="0.1968503937007874"/>
  <pageSetup fitToHeight="999" horizontalDpi="600" verticalDpi="600" orientation="landscape" paperSize="9" r:id="rId1"/>
  <headerFooter alignWithMargins="0">
    <oddFooter>&amp;C&amp;8Stránka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Čončka Radomír</cp:lastModifiedBy>
  <cp:lastPrinted>2015-11-24T04:48:47Z</cp:lastPrinted>
  <dcterms:modified xsi:type="dcterms:W3CDTF">2015-11-24T12:59:09Z</dcterms:modified>
  <cp:category/>
  <cp:version/>
  <cp:contentType/>
  <cp:contentStatus/>
</cp:coreProperties>
</file>