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Rekapitulace stavby" sheetId="1" r:id="rId1"/>
    <sheet name="01 - Úprava parku Petra B..." sheetId="2" r:id="rId2"/>
    <sheet name="02 - Úprava parku Petra B..." sheetId="3" r:id="rId3"/>
    <sheet name="Pokyny pro vyplnění" sheetId="4" r:id="rId4"/>
  </sheets>
  <definedNames>
    <definedName name="_xlnm.Print_Titles" localSheetId="1">'01 - Úprava parku Petra B...'!$74:$74</definedName>
    <definedName name="_xlnm.Print_Titles" localSheetId="2">'02 - Úprava parku Petra B...'!$70:$70</definedName>
    <definedName name="_xlnm.Print_Titles" localSheetId="0">'Rekapitulace stavby'!$47:$47</definedName>
    <definedName name="_xlnm.Print_Area" localSheetId="1">'01 - Úprava parku Petra B...'!$C$4:$P$33,'01 - Úprava parku Petra B...'!$C$39:$Q$58,'01 - Úprava parku Petra B...'!$C$64:$R$346</definedName>
    <definedName name="_xlnm.Print_Area" localSheetId="2">'02 - Úprava parku Petra B...'!$C$4:$P$33,'02 - Úprava parku Petra B...'!$C$39:$Q$54,'02 - Úprava parku Petra B...'!$C$60:$R$99</definedName>
    <definedName name="_xlnm.Print_Area" localSheetId="3">'Pokyny pro vyplnění'!$B$2:$K$69,'Pokyny pro vyplnění'!$B$72:$K$110,'Pokyny pro vyplnění'!$B$113:$K$175,'Pokyny pro vyplnění'!$B$178:$K$198</definedName>
    <definedName name="_xlnm.Print_Area" localSheetId="0">'Rekapitulace stavby'!$D$4:$AO$32,'Rekapitulace stavby'!$C$38:$AQ$52</definedName>
  </definedNames>
  <calcPr fullCalcOnLoad="1"/>
</workbook>
</file>

<file path=xl/sharedStrings.xml><?xml version="1.0" encoding="utf-8"?>
<sst xmlns="http://schemas.openxmlformats.org/spreadsheetml/2006/main" count="2996" uniqueCount="788">
  <si>
    <t>Export VZ</t>
  </si>
  <si>
    <t>List obsahuje:</t>
  </si>
  <si>
    <t>1.0</t>
  </si>
  <si>
    <t>False</t>
  </si>
  <si>
    <t>{BF02DBA6-740E-45E4-B81E-449917731FE0}</t>
  </si>
  <si>
    <t>optimalizováno pro tisk sestav ve formátu A4 - na výšku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</si>
  <si>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</si>
  <si>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</si>
  <si>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</si>
  <si>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</si>
  <si>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</si>
  <si>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</si>
  <si>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</si>
  <si>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</si>
  <si>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</si>
  <si>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120148 - Úprava parku Petra Bezruče</t>
  </si>
  <si>
    <t>0,1</t>
  </si>
  <si>
    <t>1</t>
  </si>
  <si>
    <t>Místo:</t>
  </si>
  <si>
    <t>Ostrava</t>
  </si>
  <si>
    <t>Datum:</t>
  </si>
  <si>
    <t>08.08.2013</t>
  </si>
  <si>
    <t>10</t>
  </si>
  <si>
    <t>100</t>
  </si>
  <si>
    <t>Zadavatel:</t>
  </si>
  <si>
    <t>IČ:</t>
  </si>
  <si>
    <t>SM Ostrava,městský obvod Moravská Ostrava a Přívoz</t>
  </si>
  <si>
    <t>DIČ:</t>
  </si>
  <si>
    <t>Uchazeč:</t>
  </si>
  <si>
    <t>Vyplň údaj</t>
  </si>
  <si>
    <t>Projektant:</t>
  </si>
  <si>
    <t>42767377</t>
  </si>
  <si>
    <t>Dopravoprojekt Ostrava spol. s r. o.</t>
  </si>
  <si>
    <t>CZ42767377</t>
  </si>
  <si>
    <t>True</t>
  </si>
  <si>
    <t>Poznámka: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</si>
  <si>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</si>
  <si>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</si>
  <si>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</si>
  <si>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</si>
  <si>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</si>
  <si>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</si>
  <si>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</si>
  <si>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</si>
  <si>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</si>
  <si>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</si>
  <si>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</si>
  <si>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</si>
  <si>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</si>
  <si>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</si>
  <si>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</si>
  <si>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</si>
  <si>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</si>
  <si>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</si>
  <si>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</si>
  <si>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</si>
  <si>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</si>
  <si>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</si>
  <si>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</si>
  <si>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</si>
  <si>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</si>
  <si>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</si>
  <si>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</si>
  <si>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</si>
  <si>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</si>
  <si>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</si>
  <si>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</si>
  <si>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</si>
  <si>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</si>
  <si>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</si>
  <si>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</si>
  <si>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</si>
  <si>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01</t>
  </si>
  <si>
    <t>Úprava parku Petra Bezruče - bez údržby</t>
  </si>
  <si>
    <t>STA</t>
  </si>
  <si>
    <t>{EEE1380A-7B5A-4E3B-87F2-9371730BA3BC}</t>
  </si>
  <si>
    <t>2</t>
  </si>
  <si>
    <t>02</t>
  </si>
  <si>
    <t>Úprava parku Petra Bezruče - údržba po dobu 3. let</t>
  </si>
  <si>
    <t>{9BEB1E15-6D85-4FDA-BF5E-8D9903F28776}</t>
  </si>
  <si>
    <t>Zpět na list:</t>
  </si>
  <si>
    <t>KRYCÍ LIST SOUPISU</t>
  </si>
  <si>
    <t>Objekt:</t>
  </si>
  <si>
    <t>01 - Úprava parku Petra Bezruče - bez údržby</t>
  </si>
  <si>
    <t>KSO:</t>
  </si>
  <si>
    <t xml:space="preserve"> 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</si>
  <si>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</si>
  <si>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</si>
  <si>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</si>
  <si>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</si>
  <si>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</si>
  <si>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</si>
  <si>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</si>
  <si>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9 - Ostatní konstrukce a práce-bourání</t>
  </si>
  <si>
    <t xml:space="preserve">    99 - Přesun hmot</t>
  </si>
  <si>
    <t>M - Práce a dodávky M</t>
  </si>
  <si>
    <t xml:space="preserve">    46-M - Zemní práce při extr.mont.pracích</t>
  </si>
  <si>
    <t>SOUPIS PRACÍ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</si>
  <si>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</si>
  <si>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</si>
  <si>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</si>
  <si>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</si>
  <si>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</si>
  <si>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</si>
  <si>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</si>
  <si>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</si>
  <si>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</si>
  <si>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</si>
  <si>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</si>
  <si>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</si>
  <si>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</si>
  <si>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</si>
  <si>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</si>
  <si>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</si>
  <si>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111203111</t>
  </si>
  <si>
    <t>Odstranění pařezů odfrézováním do hloubky až 500 mm</t>
  </si>
  <si>
    <t>m2</t>
  </si>
  <si>
    <t>CS ÚRS 2012 01</t>
  </si>
  <si>
    <t>4</t>
  </si>
  <si>
    <t>2080438113</t>
  </si>
  <si>
    <t>0,2+0,7</t>
  </si>
  <si>
    <t>VV</t>
  </si>
  <si>
    <t>111212131</t>
  </si>
  <si>
    <t>Odstranění nevhodných dřevin výšky nad 1m s odstraněním pařezů v rovině nebo svahu 1:5</t>
  </si>
  <si>
    <t>1294719126</t>
  </si>
  <si>
    <t>Odstranění nevhodných dřevin průměru kmene (krčku) do 100 mm výšky přes 1 m s odstraněním pařezu v rovině nebo na svahu do 1:5</t>
  </si>
  <si>
    <t>PP</t>
  </si>
  <si>
    <t>3</t>
  </si>
  <si>
    <t>111251111</t>
  </si>
  <si>
    <t>Drcení ořezaných větví D do 100 mm s odvozem do 20 km</t>
  </si>
  <si>
    <t>m3</t>
  </si>
  <si>
    <t>-1093178178</t>
  </si>
  <si>
    <t>"keře" 141*2,5*0,05</t>
  </si>
  <si>
    <t>"větve z ořezů" 47*0,4</t>
  </si>
  <si>
    <t>Součet</t>
  </si>
  <si>
    <t>112104111</t>
  </si>
  <si>
    <t>Postupné kácení nebo prořezání stromu, výška stromu do 10 m</t>
  </si>
  <si>
    <t>hod</t>
  </si>
  <si>
    <t>-1161152895</t>
  </si>
  <si>
    <t>Poznámka k položce:
strom č. 48 - viz přílohy 01 a 02</t>
  </si>
  <si>
    <t>P</t>
  </si>
  <si>
    <t>5</t>
  </si>
  <si>
    <t>112104112</t>
  </si>
  <si>
    <t>Postupné kácení nebo prořezání stromu, výška stromu do 15 m</t>
  </si>
  <si>
    <t>-23982498</t>
  </si>
  <si>
    <t>Poznámka k položce:
strom č. 49 - viz přílohy 01 a 02</t>
  </si>
  <si>
    <t>6</t>
  </si>
  <si>
    <t>162301401</t>
  </si>
  <si>
    <t>Vodorovné přemístění větví stromů listnatých do 5 km D kmene do 300 mm</t>
  </si>
  <si>
    <t>kus</t>
  </si>
  <si>
    <t>2113816445</t>
  </si>
  <si>
    <t>Vodorovné přemístění větví, kmenů nebo pařezů s naložením, složením a dopravou do 5000 m větví stromů listnatých, průměru kmene přes 100 do 300 mm</t>
  </si>
  <si>
    <t>7</t>
  </si>
  <si>
    <t>162301402</t>
  </si>
  <si>
    <t>Vodorovné přemístění větví stromů listnatých do 5 km D kmene do 500 mm</t>
  </si>
  <si>
    <t>1638914543</t>
  </si>
  <si>
    <t>Vodorovné přemístění větví, kmenů nebo pařezů s naložením, složením a dopravou do 5000 m větví stromů listnatých, průměru kmene přes 300 do 500 mm</t>
  </si>
  <si>
    <t>8</t>
  </si>
  <si>
    <t>162301411</t>
  </si>
  <si>
    <t>Vodorovné přemístění kmenů stromů listnatých do 5 km D kmene do 300 mm</t>
  </si>
  <si>
    <t>1282546387</t>
  </si>
  <si>
    <t>Vodorovné přemístění větví, kmenů nebo pařezů s naložením, složením a dopravou do 5000 m kmenů stromů listnatých, průměru přes 100 do 300 mm</t>
  </si>
  <si>
    <t>9</t>
  </si>
  <si>
    <t>162301412</t>
  </si>
  <si>
    <t>Vodorovné přemístění kmenů stromů listnatých do 5 km D kmene do 500 mm</t>
  </si>
  <si>
    <t>2029826867</t>
  </si>
  <si>
    <t>Vodorovné přemístění větví, kmenů nebo pařezů s naložením, složením a dopravou do 5000 m kmenů stromů listnatých, průměru přes 300 do 500 mm</t>
  </si>
  <si>
    <t>162301421</t>
  </si>
  <si>
    <t>Vodorovné přemístění pařezů do 5 km D do 300 mm</t>
  </si>
  <si>
    <t>-1029734993</t>
  </si>
  <si>
    <t>Vodorovné přemístění větví, kmenů nebo pařezů s naložením, složením a dopravou do 5000 m pařezů kmenů, průměru přes 100 do 300 mm</t>
  </si>
  <si>
    <t>11</t>
  </si>
  <si>
    <t>162301422</t>
  </si>
  <si>
    <t>Vodorovné přemístění pařezů do 5 km D do 500 mm</t>
  </si>
  <si>
    <t>161360816</t>
  </si>
  <si>
    <t>Vodorovné přemístění větví, kmenů nebo pařezů s naložením, složením a dopravou do 5000 m pařezů kmenů, průměru přes 300 do 500 mm</t>
  </si>
  <si>
    <t>12</t>
  </si>
  <si>
    <t>162301901</t>
  </si>
  <si>
    <t>Příplatek k vodorovnému přemístění větví stromů listnatých D kmene do 300 mm ZKD 5 km</t>
  </si>
  <si>
    <t>764694066</t>
  </si>
  <si>
    <t>Vodorovné přemístění větví, kmenů nebo pařezů s naložením, složením a dopravou Příplatek k cenám za každých dalších i započatých 5000 m přes 5000 m větví stromů listnatých, průměru kmene přes 100 do 300 mm</t>
  </si>
  <si>
    <t>13</t>
  </si>
  <si>
    <t>162301902</t>
  </si>
  <si>
    <t>Příplatek k vodorovnému přemístění větví stromů listnatých D kmene do 500 mm ZKD 5 km</t>
  </si>
  <si>
    <t>-585228130</t>
  </si>
  <si>
    <t>Vodorovné přemístění větví, kmenů nebo pařezů s naložením, složením a dopravou Příplatek k cenám za každých dalších i započatých 5000 m přes 5000 m větví stromů listnatých, průměru kmene přes 300 do 500 mm</t>
  </si>
  <si>
    <t>14</t>
  </si>
  <si>
    <t>162301911</t>
  </si>
  <si>
    <t>Příplatek k vodorovnému přemístění kmenů stromů listnatých D kmene do 300 mm ZKD 5 km</t>
  </si>
  <si>
    <t>-1605836138</t>
  </si>
  <si>
    <t>Vodorovné přemístění větví, kmenů nebo pařezů s naložením, složením a dopravou Příplatek k cenám za každých dalších i započatých 5000 m přes 5000 m kmenů stromů listnatých, o průměru přes 100 do 300 mm</t>
  </si>
  <si>
    <t>162301912</t>
  </si>
  <si>
    <t>Příplatek k vodorovnému přemístění kmenů stromů listnatých D kmene do 500 mm ZKD 5 km</t>
  </si>
  <si>
    <t>-789030694</t>
  </si>
  <si>
    <t>Vodorovné přemístění větví, kmenů nebo pařezů s naložením, složením a dopravou Příplatek k cenám za každých dalších i započatých 5000 m přes 5000 m kmenů stromů listnatých, o průměru přes 300 do 500 mm</t>
  </si>
  <si>
    <t>16</t>
  </si>
  <si>
    <t>162301921</t>
  </si>
  <si>
    <t>Příplatek k vodorovnému přemístění pařezů D 300 mm ZKD 5 km</t>
  </si>
  <si>
    <t>1949535938</t>
  </si>
  <si>
    <t>Vodorovné přemístění větví, kmenů nebo pařezů s naložením, složením a dopravou Příplatek k cenám za každých dalších i započatých 5000 m přes 5000 m pařezů kmenů, průměru přes 100 do 300 mm</t>
  </si>
  <si>
    <t>17</t>
  </si>
  <si>
    <t>162301922</t>
  </si>
  <si>
    <t>Příplatek k vodorovnému přemístění pařezů D 500 mm ZKD 5 km</t>
  </si>
  <si>
    <t>1996288583</t>
  </si>
  <si>
    <t>Vodorovné přemístění větví, kmenů nebo pařezů s naložením, složením a dopravou Příplatek k cenám za každých dalších i započatých 5000 m přes 5000 m pařezů kmenů, průměru přes 300 do 500 mm</t>
  </si>
  <si>
    <t>18</t>
  </si>
  <si>
    <t>171201211</t>
  </si>
  <si>
    <t>Poplatek za uložení odpadu ze sypaniny na skládce (skládkovné)</t>
  </si>
  <si>
    <t>t</t>
  </si>
  <si>
    <t>-1365000119</t>
  </si>
  <si>
    <t>"zemina" (70,576+(0,125*482))*1,6</t>
  </si>
  <si>
    <t>"štěpek z drcení" 36,425*0,8</t>
  </si>
  <si>
    <t>19</t>
  </si>
  <si>
    <t>174201202</t>
  </si>
  <si>
    <t>Zásyp jam po pařezech D pařezů do 500 mm</t>
  </si>
  <si>
    <t>-503795941</t>
  </si>
  <si>
    <t>Zásyp jam po pařezech výkopkem z horniny získané při dobývání pařezů s hrubým urovnáním povrchu zasypávky průměru pařezu přes 300 do 500 mm</t>
  </si>
  <si>
    <t>20</t>
  </si>
  <si>
    <t>180402111</t>
  </si>
  <si>
    <t>Založení parkového trávníku výsevem v rovině a ve svahu do 1:5</t>
  </si>
  <si>
    <t>-1253607261</t>
  </si>
  <si>
    <t>Založení trávníku výsevem parkového v rovině nebo na svahu do 1:5</t>
  </si>
  <si>
    <t>Poznámka k položce:
Dle TZ</t>
  </si>
  <si>
    <t>M</t>
  </si>
  <si>
    <t>005724100</t>
  </si>
  <si>
    <t>osivo směs travní parková rekreační</t>
  </si>
  <si>
    <t>kg</t>
  </si>
  <si>
    <t>204953820</t>
  </si>
  <si>
    <t>osiva pícnin směsi travní balení obvykle 25 kg parková</t>
  </si>
  <si>
    <t>Poznámka k položce:
0,3 kg / m2</t>
  </si>
  <si>
    <t>70*0,03*1,03</t>
  </si>
  <si>
    <t>22</t>
  </si>
  <si>
    <t>183101314</t>
  </si>
  <si>
    <t>Jamky pro výsadbu s výměnou 100 % půdy zeminy tř 1 až 4 objem do 0,125 m3 v rovině a svahu do 1:5</t>
  </si>
  <si>
    <t>-2039659414</t>
  </si>
  <si>
    <t>Hloubení jamek pro vysazování rostlin v zemině tř.1 až 4 s výměnou půdy na 100% v rovině nebo na svahu do 1:5, objemu přes 0,05 do 0,125 m3</t>
  </si>
  <si>
    <t>Poznámka k položce:
výsadba keřů na záhonech dle TZ</t>
  </si>
  <si>
    <t>23</t>
  </si>
  <si>
    <t>183101315</t>
  </si>
  <si>
    <t>Jamky pro výsadbu s výměnou 100 % půdy zeminy tř 1 až 4 objem do 0,4 m3 v rovině a svahu do 1:5</t>
  </si>
  <si>
    <t>1650744120</t>
  </si>
  <si>
    <t>Hloubení jamek pro vysazování rostlin v zemině tř.1 až 4 s výměnou půdy na 100% v rovině nebo na svahu do 1:5, objemu přes 0,125 do 0,40 m3</t>
  </si>
  <si>
    <t>Poznámka k položce:
Solitérní listnaté stromy dle TZ</t>
  </si>
  <si>
    <t>24</t>
  </si>
  <si>
    <t>183101322</t>
  </si>
  <si>
    <t>Jamky pro výsadbu s výměnou 100 % půdy zeminy tř 1 až 4 objem do 2 m3 v rovině a svahu do 1:5</t>
  </si>
  <si>
    <t>1951122646</t>
  </si>
  <si>
    <t>Hloubení jamek pro vysazování rostlin v zemině tř.1 až 4 s výměnou půdy na 100% v rovině nebo na svahu do 1:5, objemu přes 1,00 do 2,00 m3</t>
  </si>
  <si>
    <t>Poznámka k položce:
listnaté a jehličnaté stromy dle TZ</t>
  </si>
  <si>
    <t>25</t>
  </si>
  <si>
    <t>183104331</t>
  </si>
  <si>
    <t>Rýhy pro výsadbu s výměnou 100 % půdy zeminy tř 1-4 hl do 0,5 m š do 0,6 m v rovině a svahu do 1:5</t>
  </si>
  <si>
    <t>m</t>
  </si>
  <si>
    <t>1964116966</t>
  </si>
  <si>
    <t>Poznámka k položce:
rýhy pro výsadbu živých plotů dle TZ</t>
  </si>
  <si>
    <t>26</t>
  </si>
  <si>
    <t>103715R1</t>
  </si>
  <si>
    <t>Substrát pro okrasné dřeviny</t>
  </si>
  <si>
    <t>-1318724937</t>
  </si>
  <si>
    <t>1,4*1,4*1,0*9*1,03</t>
  </si>
  <si>
    <t>0,7*0,7*0,7*4*1,03</t>
  </si>
  <si>
    <t>165*0,5*0,6*1,03</t>
  </si>
  <si>
    <t>27</t>
  </si>
  <si>
    <t>103715R2</t>
  </si>
  <si>
    <t xml:space="preserve">Substrát pro rhododendrony </t>
  </si>
  <si>
    <t>1258064729</t>
  </si>
  <si>
    <t>0,125*236</t>
  </si>
  <si>
    <t>28</t>
  </si>
  <si>
    <t>103715R3</t>
  </si>
  <si>
    <t xml:space="preserve">Substrát zahradní </t>
  </si>
  <si>
    <t>68151830</t>
  </si>
  <si>
    <t>0,125*246</t>
  </si>
  <si>
    <t>29</t>
  </si>
  <si>
    <t>183205121</t>
  </si>
  <si>
    <t>Založení záhonu v rovině a svahu do 1:5 na starém záhonu</t>
  </si>
  <si>
    <t>-2135185</t>
  </si>
  <si>
    <t>Založení záhonu pro výsadbu rostlin v rovině nebo na svahu do 1:5 na starém trávníku</t>
  </si>
  <si>
    <t>Poznámka k položce:
záhony A - E dle TZ</t>
  </si>
  <si>
    <t>30</t>
  </si>
  <si>
    <t>183403111</t>
  </si>
  <si>
    <t>Obdělání půdy nakopáním na hloubku do 0,1 m v rovině a svahu do 1:5</t>
  </si>
  <si>
    <t>-1302273414</t>
  </si>
  <si>
    <t>Obdělání půdy nakopáním hl. přes 50 do 100 mm v rovině nebo na svahu do 1:5</t>
  </si>
  <si>
    <t>31</t>
  </si>
  <si>
    <t>183403153</t>
  </si>
  <si>
    <t>Obdělání půdy hrabáním v rovině a svahu do 1:5</t>
  </si>
  <si>
    <t>-1627881454</t>
  </si>
  <si>
    <t>32</t>
  </si>
  <si>
    <t>183403161</t>
  </si>
  <si>
    <t>Obdělání půdy válením v rovině a svahu do 1:5</t>
  </si>
  <si>
    <t>-2132990955</t>
  </si>
  <si>
    <t>Obdělání půdy válením v rovině nebo na svahu do 1:5</t>
  </si>
  <si>
    <t>33</t>
  </si>
  <si>
    <t>184102112</t>
  </si>
  <si>
    <t>Výsadba dřeviny s balem D do 0,3 m do jamky se zalitím v rovině a svahu do 1:5</t>
  </si>
  <si>
    <t>1958102347</t>
  </si>
  <si>
    <t>34</t>
  </si>
  <si>
    <t>02650R7</t>
  </si>
  <si>
    <t>Enkyanthus campanulatus, Fothergilla major 40/60</t>
  </si>
  <si>
    <t>-466665774</t>
  </si>
  <si>
    <t>14*1,03</t>
  </si>
  <si>
    <t>35</t>
  </si>
  <si>
    <t>02650R8</t>
  </si>
  <si>
    <t xml:space="preserve">Rhododendrom Knap Hil cv. 80/90 </t>
  </si>
  <si>
    <t>-1212115110</t>
  </si>
  <si>
    <t>35*1,03</t>
  </si>
  <si>
    <t>36</t>
  </si>
  <si>
    <t>02650R9</t>
  </si>
  <si>
    <t xml:space="preserve">Rhododendron Yakushimanum cv. 60/70 </t>
  </si>
  <si>
    <t>2009699755</t>
  </si>
  <si>
    <t>17*1,03</t>
  </si>
  <si>
    <t>37</t>
  </si>
  <si>
    <t>02650R10</t>
  </si>
  <si>
    <t>Rhododendron Repens cv., Williamsianum cv., mucronatum 40/60</t>
  </si>
  <si>
    <t>-745612665</t>
  </si>
  <si>
    <t>26*1,03</t>
  </si>
  <si>
    <t>38</t>
  </si>
  <si>
    <t>02650R11</t>
  </si>
  <si>
    <t>Rhododendron Kaempferi cv., Jelínkovy cv. 30/40</t>
  </si>
  <si>
    <t>-1068201618</t>
  </si>
  <si>
    <t>115*1,03</t>
  </si>
  <si>
    <t>39</t>
  </si>
  <si>
    <t>02650R12</t>
  </si>
  <si>
    <t>Ilex aquifolium cv., meserveae cv. 100/125</t>
  </si>
  <si>
    <t>-133855979</t>
  </si>
  <si>
    <t>10*1,03</t>
  </si>
  <si>
    <t>40</t>
  </si>
  <si>
    <t>02650R13</t>
  </si>
  <si>
    <t>Buxus sempervirens "Argenreo Variegata" 40/60</t>
  </si>
  <si>
    <t>-1507248994</t>
  </si>
  <si>
    <t>12*1,03</t>
  </si>
  <si>
    <t>41</t>
  </si>
  <si>
    <t>02650R14</t>
  </si>
  <si>
    <t xml:space="preserve">Tsuga canadensis cv. Taxus baccata cv. 40/40 </t>
  </si>
  <si>
    <t>213524435</t>
  </si>
  <si>
    <t>27*1,03</t>
  </si>
  <si>
    <t>42</t>
  </si>
  <si>
    <t>02650R15</t>
  </si>
  <si>
    <t>Picea pungens "Glauca Globosa" 80/100</t>
  </si>
  <si>
    <t>-1546568933</t>
  </si>
  <si>
    <t>4*1,03</t>
  </si>
  <si>
    <t>43</t>
  </si>
  <si>
    <t>02650R16</t>
  </si>
  <si>
    <t xml:space="preserve">Abies concolor "Compacta" 80/100 </t>
  </si>
  <si>
    <t>-2111605911</t>
  </si>
  <si>
    <t>3*1,03</t>
  </si>
  <si>
    <t>44</t>
  </si>
  <si>
    <t>02650R17</t>
  </si>
  <si>
    <t xml:space="preserve">Hydrangea macrophylla cv., arborescens cv. 40/60 </t>
  </si>
  <si>
    <t>-1031468009</t>
  </si>
  <si>
    <t>77*1,03</t>
  </si>
  <si>
    <t>45</t>
  </si>
  <si>
    <t>02650R18</t>
  </si>
  <si>
    <t>Hydrangea quercifolia, sargentii 40/60</t>
  </si>
  <si>
    <t>-1771407173</t>
  </si>
  <si>
    <t>8*1,03</t>
  </si>
  <si>
    <t>46</t>
  </si>
  <si>
    <t>02650R19</t>
  </si>
  <si>
    <t xml:space="preserve">Microbiota decussata 30/40 </t>
  </si>
  <si>
    <t>1188148880</t>
  </si>
  <si>
    <t>25*1,03</t>
  </si>
  <si>
    <t>47</t>
  </si>
  <si>
    <t>02650R20</t>
  </si>
  <si>
    <t>Hypericum "Hidcote", calycinum 15/20</t>
  </si>
  <si>
    <t>-1953965516</t>
  </si>
  <si>
    <t>109*1,03</t>
  </si>
  <si>
    <t>48</t>
  </si>
  <si>
    <t>184102113</t>
  </si>
  <si>
    <t>Výsadba dřeviny s balem D do 0,4 m do jamky se zalitím v rovině a svahu do 1:5</t>
  </si>
  <si>
    <t>-77182830</t>
  </si>
  <si>
    <t>Výsadba dřeviny s balem do předem vyhloubené jamky se zalitím v rovině nebo na svahu do 1:5, při průměru balu přes 300 do 400 mm</t>
  </si>
  <si>
    <t>Poznámka k položce:
solitérní listnaté stromy dle TZ</t>
  </si>
  <si>
    <t>49</t>
  </si>
  <si>
    <t>02650R5</t>
  </si>
  <si>
    <t xml:space="preserve">Cercis canadensis "Forest Pancy" 8/10 </t>
  </si>
  <si>
    <t>-912984181</t>
  </si>
  <si>
    <t>1*1,03</t>
  </si>
  <si>
    <t>50</t>
  </si>
  <si>
    <t>02650R6</t>
  </si>
  <si>
    <t xml:space="preserve">Cercidiphyllum japonicum 8/10 </t>
  </si>
  <si>
    <t>368658513</t>
  </si>
  <si>
    <t>51</t>
  </si>
  <si>
    <t>184102115</t>
  </si>
  <si>
    <t>Výsadba dřeviny s balem D do 0,6 m do jamky se zalitím v rovině a svahu do 1:5</t>
  </si>
  <si>
    <t>1871803164</t>
  </si>
  <si>
    <t>Výsadba dřeviny s balem do předem vyhloubené jamky se zalitím v rovině nebo na svahu do 1:5, při průměru balu přes 500 do 600 mm</t>
  </si>
  <si>
    <t xml:space="preserve">Poznámka k položce:
jehličnaté stromy dle TZ </t>
  </si>
  <si>
    <t>52</t>
  </si>
  <si>
    <t>02660R1</t>
  </si>
  <si>
    <t>Cryptomeria japonica 150/200</t>
  </si>
  <si>
    <t>1351835924</t>
  </si>
  <si>
    <t>53</t>
  </si>
  <si>
    <t>02660R2</t>
  </si>
  <si>
    <t>Abies Concolor 150/200</t>
  </si>
  <si>
    <t>-1218091791</t>
  </si>
  <si>
    <t>54</t>
  </si>
  <si>
    <t>184102116</t>
  </si>
  <si>
    <t>Výsadba dřeviny s balem D do 0,8 m do jamky se zalitím v rovině a svahu do 1:5</t>
  </si>
  <si>
    <t>1716354341</t>
  </si>
  <si>
    <t>Poznámka k položce:
listnaté stromy dle TZ</t>
  </si>
  <si>
    <t>55</t>
  </si>
  <si>
    <t>02650R1</t>
  </si>
  <si>
    <t>Magnolia acuminata 20/25</t>
  </si>
  <si>
    <t>22566409</t>
  </si>
  <si>
    <t>56</t>
  </si>
  <si>
    <t>02650R2</t>
  </si>
  <si>
    <t>Liriodendron tulipifera 20/25</t>
  </si>
  <si>
    <t>-1090952773</t>
  </si>
  <si>
    <t>57</t>
  </si>
  <si>
    <t>02650R3</t>
  </si>
  <si>
    <t>Fagus sylvatica "Dawyck Gold" KTS 250/300</t>
  </si>
  <si>
    <t>1317491585</t>
  </si>
  <si>
    <t>58</t>
  </si>
  <si>
    <t>02650R4</t>
  </si>
  <si>
    <t>Quercus palustris 20/25</t>
  </si>
  <si>
    <t>-1753363897</t>
  </si>
  <si>
    <t>2*1,03</t>
  </si>
  <si>
    <t>59</t>
  </si>
  <si>
    <t>184701111</t>
  </si>
  <si>
    <t>Výsadba živého plotu bez balu v rovině a svahu do 1:5</t>
  </si>
  <si>
    <t>-1399993649</t>
  </si>
  <si>
    <t>60</t>
  </si>
  <si>
    <t>02650R21</t>
  </si>
  <si>
    <t>Ligustrum vulgare "Atrovirens" 60/80</t>
  </si>
  <si>
    <t>67690471</t>
  </si>
  <si>
    <t>825*1,03</t>
  </si>
  <si>
    <t>61</t>
  </si>
  <si>
    <t>184202123</t>
  </si>
  <si>
    <t>Ukotvení kmene dřevin kůly D do 0,1 m a délky do 3 m</t>
  </si>
  <si>
    <t>-1557650973</t>
  </si>
  <si>
    <t>"Listnaté velké" 5</t>
  </si>
  <si>
    <t>"Jehličnaté" 4</t>
  </si>
  <si>
    <t>62</t>
  </si>
  <si>
    <t>18420212R</t>
  </si>
  <si>
    <t>Ukotvení kmene dřevin kůlem D do 0,1 m a délky do 3 m</t>
  </si>
  <si>
    <t>-745677947</t>
  </si>
  <si>
    <t>63</t>
  </si>
  <si>
    <t>05217R1</t>
  </si>
  <si>
    <t>kůl dřevěný mořený</t>
  </si>
  <si>
    <t>-1993371388</t>
  </si>
  <si>
    <t>Poznámka k položce:
3 ks/strom</t>
  </si>
  <si>
    <t>9*4*1,01</t>
  </si>
  <si>
    <t>4*3*1,01</t>
  </si>
  <si>
    <t>64</t>
  </si>
  <si>
    <t>05217R2</t>
  </si>
  <si>
    <t>Příčka dřevěná mořená</t>
  </si>
  <si>
    <t>-1779741594</t>
  </si>
  <si>
    <t>Poznámka k položce:
8-12 ks/strom (listnaté stromy)</t>
  </si>
  <si>
    <t>5*12*1,01</t>
  </si>
  <si>
    <t>4*8*1,01</t>
  </si>
  <si>
    <t>65</t>
  </si>
  <si>
    <t>05217R3</t>
  </si>
  <si>
    <t>Úvazek kokosový</t>
  </si>
  <si>
    <t>-1717629354</t>
  </si>
  <si>
    <t>Poznámka k položce:
4 úvazky/strom</t>
  </si>
  <si>
    <t>13*4*1,01</t>
  </si>
  <si>
    <t>66</t>
  </si>
  <si>
    <t>184802111</t>
  </si>
  <si>
    <t>Chemické odplevelení před založením kultury nad 20 m2 postřikem na široko v rovině a svahu do 1:5</t>
  </si>
  <si>
    <t>231534259</t>
  </si>
  <si>
    <t>Chemické odplevelení půdy před založením kultury, trávníku nebo zpevněných ploch o výměře jednotlivě přes 20 m2 v rovině nebo na svahu do 1:5 postřikem na široko</t>
  </si>
  <si>
    <t>Poznámka k položce:
ošetření herbicidy dle TZ</t>
  </si>
  <si>
    <t>351+70</t>
  </si>
  <si>
    <t>67</t>
  </si>
  <si>
    <t>252340R</t>
  </si>
  <si>
    <t>herbicid totální, bal. 1 l</t>
  </si>
  <si>
    <t>litr</t>
  </si>
  <si>
    <t>371675713</t>
  </si>
  <si>
    <t>herbicidy - totální                  bal. 1 l</t>
  </si>
  <si>
    <t>68</t>
  </si>
  <si>
    <t>184803111</t>
  </si>
  <si>
    <t>Řez a tvarování živých plotů přímých v do 0,8 m a š do 0,8 m s odvozem odpadu do 20 km</t>
  </si>
  <si>
    <t>-2125253923</t>
  </si>
  <si>
    <t>Řez a tvarování živých plotů a stěn přímých, výšky do 0,8 m, šířky do 0,8 m</t>
  </si>
  <si>
    <t>0,8*2*165*3</t>
  </si>
  <si>
    <t>69</t>
  </si>
  <si>
    <t>184805112</t>
  </si>
  <si>
    <t>Řez stromu bezpečnostní o ploše koruny do 60 m2 lezeckou technikou</t>
  </si>
  <si>
    <t>748048458</t>
  </si>
  <si>
    <t>Poznámka k položce:
Dle přílohy TZ</t>
  </si>
  <si>
    <t>70</t>
  </si>
  <si>
    <t>184805113</t>
  </si>
  <si>
    <t>Řez stromu  bezpečnostní o ploše koruny do 90 m2 lezeckou technikou</t>
  </si>
  <si>
    <t>1775078333</t>
  </si>
  <si>
    <t>71</t>
  </si>
  <si>
    <t>184805114</t>
  </si>
  <si>
    <t>Řez stromu bezpečnostní o ploše koruny do 120 m2 lezeckou technikou</t>
  </si>
  <si>
    <t>-661138648</t>
  </si>
  <si>
    <t>72</t>
  </si>
  <si>
    <t>184805115</t>
  </si>
  <si>
    <t>Řez stromu bezpečnostní o ploše koruny do 150 m2 lezeckou technikou</t>
  </si>
  <si>
    <t>-1957262824</t>
  </si>
  <si>
    <t>73</t>
  </si>
  <si>
    <t>184805116</t>
  </si>
  <si>
    <t>Řez stromu bezpečnostní o ploše koruny do 180 m2 lezeckou technikou</t>
  </si>
  <si>
    <t>-1184625619</t>
  </si>
  <si>
    <t>74</t>
  </si>
  <si>
    <t>184805117</t>
  </si>
  <si>
    <t>Řez stromu bezpečnostní o ploše koruny do 210 m2 lezeckou technikou</t>
  </si>
  <si>
    <t>-354377522</t>
  </si>
  <si>
    <t>75</t>
  </si>
  <si>
    <t>184805118</t>
  </si>
  <si>
    <t>Řez stromu bezpečnostní o ploše koruny do 240 m2 lezeckou technikou</t>
  </si>
  <si>
    <t>-1820526062</t>
  </si>
  <si>
    <t>76</t>
  </si>
  <si>
    <t>184805121</t>
  </si>
  <si>
    <t>Řez stromu bezpečnostní o ploše koruny do 300 m2 lezeckou technikou</t>
  </si>
  <si>
    <t>-2128218682</t>
  </si>
  <si>
    <t>77</t>
  </si>
  <si>
    <t>184805123</t>
  </si>
  <si>
    <t>Řez stromu bezpečnostní o ploše koruny do 360 m2 lezeckou technikou</t>
  </si>
  <si>
    <t>-1942370148</t>
  </si>
  <si>
    <t>78</t>
  </si>
  <si>
    <t>184805213</t>
  </si>
  <si>
    <t>Řez stromu zdravotní o ploše koruny do 90 m2 lezeckou technikou</t>
  </si>
  <si>
    <t>1970075882</t>
  </si>
  <si>
    <t>79</t>
  </si>
  <si>
    <t>184805214</t>
  </si>
  <si>
    <t>Řez stromu zdravotní o ploše koruny do 120 m2 lezeckou technikou</t>
  </si>
  <si>
    <t>80427504</t>
  </si>
  <si>
    <t>80</t>
  </si>
  <si>
    <t>184805215</t>
  </si>
  <si>
    <t>Řez stromu zdravotní o ploše koruny do 150 m2 lezeckou technikou</t>
  </si>
  <si>
    <t>-483045638</t>
  </si>
  <si>
    <t>81</t>
  </si>
  <si>
    <t>184805216</t>
  </si>
  <si>
    <t>Řez stromu zdravotní o ploše koruny do 180 m2 lezeckou technikou</t>
  </si>
  <si>
    <t>1304544407</t>
  </si>
  <si>
    <t>82</t>
  </si>
  <si>
    <t>184805217</t>
  </si>
  <si>
    <t>Řez stromu zdravotní o ploše koruny do 210 m2 lezeckou technikou</t>
  </si>
  <si>
    <t>1037139453</t>
  </si>
  <si>
    <t>83</t>
  </si>
  <si>
    <t>184805218</t>
  </si>
  <si>
    <t>Řez stromu zdravotní o ploše koruny do 240 m2 lezeckou technikou</t>
  </si>
  <si>
    <t>1498928241</t>
  </si>
  <si>
    <t>84</t>
  </si>
  <si>
    <t>184805221</t>
  </si>
  <si>
    <t>Řez stromu zdravotní o ploše koruny do 300 m2 lezeckou technikou</t>
  </si>
  <si>
    <t>-299896842</t>
  </si>
  <si>
    <t>85</t>
  </si>
  <si>
    <t>184921093</t>
  </si>
  <si>
    <t>Mulčování rostlin tl do 0,1 m v rovině a svahu do 1:5</t>
  </si>
  <si>
    <t>1015120911</t>
  </si>
  <si>
    <t>Poznámka k položce:
Zamulčování misek stromů dle TZ</t>
  </si>
  <si>
    <t>9*2</t>
  </si>
  <si>
    <t>4*0,5</t>
  </si>
  <si>
    <t>351</t>
  </si>
  <si>
    <t>165*0,6</t>
  </si>
  <si>
    <t>86</t>
  </si>
  <si>
    <t>103911000</t>
  </si>
  <si>
    <t>kůra mulčovací VL</t>
  </si>
  <si>
    <t>320154446</t>
  </si>
  <si>
    <t>470*0,1*1,03</t>
  </si>
  <si>
    <t>87</t>
  </si>
  <si>
    <t>185802111</t>
  </si>
  <si>
    <t>Hnojení půdy rašelinou v rovině a svahu do 1:5</t>
  </si>
  <si>
    <t>1754245622</t>
  </si>
  <si>
    <t>Hnojení půdy nebo trávníku v rovině nebo na svahu do 1:5 rašelinou</t>
  </si>
  <si>
    <t>"substrát pro rhododendrony" 213*0,2</t>
  </si>
  <si>
    <t>"zahradní substrát" 138*0,1</t>
  </si>
  <si>
    <t>Mezisoučet</t>
  </si>
  <si>
    <t>56,4*0,5</t>
  </si>
  <si>
    <t>88</t>
  </si>
  <si>
    <t>1229123707</t>
  </si>
  <si>
    <t>42,6*1,03</t>
  </si>
  <si>
    <t>89</t>
  </si>
  <si>
    <t>2005830105</t>
  </si>
  <si>
    <t>13,8*1,03</t>
  </si>
  <si>
    <t>90</t>
  </si>
  <si>
    <t>185802113</t>
  </si>
  <si>
    <t>Hnojení půdy umělým hnojivem na široko v rovině a svahu do 1:5</t>
  </si>
  <si>
    <t>1855449142</t>
  </si>
  <si>
    <t>Hnojení půdy nebo trávníku v rovině nebo na svahu do 1:5 umělým hnojivem na široko</t>
  </si>
  <si>
    <t>56,4*0,003</t>
  </si>
  <si>
    <t>91</t>
  </si>
  <si>
    <t>185802114</t>
  </si>
  <si>
    <t>Hnojení půdy umělým hnojivem k jednotlivým rostlinám v rovině a svahu do 1:5</t>
  </si>
  <si>
    <t>1036355465</t>
  </si>
  <si>
    <t>(70,567+29,500+30,750)*0,003</t>
  </si>
  <si>
    <t>92</t>
  </si>
  <si>
    <t>998231311</t>
  </si>
  <si>
    <t>Přesun hmot pro sadovnické a krajinářské úpravy vodorovně do 5000 m</t>
  </si>
  <si>
    <t>-1162067316</t>
  </si>
  <si>
    <t>93</t>
  </si>
  <si>
    <t>460010024</t>
  </si>
  <si>
    <t>Vytyčení trasy vedení kabelového podzemního v zastavěném prostoru</t>
  </si>
  <si>
    <t>km</t>
  </si>
  <si>
    <t>-758234670</t>
  </si>
  <si>
    <t>Vytyčení trasy vedení kabelového (podzemního) v zastavěném prostoru</t>
  </si>
  <si>
    <t>02 - Úprava parku Petra Bezruče - údržba po dobu 3. let</t>
  </si>
  <si>
    <t>111104211</t>
  </si>
  <si>
    <t>Pokosení trávníku parkového s odvozem do 20 km v rovině a svahu do 1:5</t>
  </si>
  <si>
    <t>1300318125</t>
  </si>
  <si>
    <t>"3 roky, 7 cyklů" 3*7*70</t>
  </si>
  <si>
    <t>184801121</t>
  </si>
  <si>
    <t>Ošetřování vysazených dřevin soliterních v rovině a svahu do 1:5</t>
  </si>
  <si>
    <t>1645326363</t>
  </si>
  <si>
    <t>"3 roky, 2 cykly" 3*2*13</t>
  </si>
  <si>
    <t>184801131</t>
  </si>
  <si>
    <t>Ošetřování vysazených dřevin ve skupinách v rovině a svahu do 1:5</t>
  </si>
  <si>
    <t>1393303594</t>
  </si>
  <si>
    <t>"3 roky, 2 cykly"</t>
  </si>
  <si>
    <t>"keře" 3*2*351</t>
  </si>
  <si>
    <t>"živé ploty" 3*2*99</t>
  </si>
  <si>
    <t>185804311</t>
  </si>
  <si>
    <t>Zalití rostlin vodou plocha do 20 m2</t>
  </si>
  <si>
    <t>1164164994</t>
  </si>
  <si>
    <t>"3 roky, 6cyklů, 100 l/strom"</t>
  </si>
  <si>
    <t>"solitérní dřeviny dle TZ" 3*6*13*100/1000</t>
  </si>
  <si>
    <t>185804312</t>
  </si>
  <si>
    <t>Zalití rostlin vodou plocha přes 20 m2</t>
  </si>
  <si>
    <t>-1770263141</t>
  </si>
  <si>
    <t>"3 roky, 6cyklů, 25 l/keř"</t>
  </si>
  <si>
    <t>"keře v záhonech" 3*6*482*25/1000</t>
  </si>
  <si>
    <t>"keře v živých plotech" 3*6*825*10/1000</t>
  </si>
  <si>
    <t>R1</t>
  </si>
  <si>
    <t>Voda užitková</t>
  </si>
  <si>
    <t>-1380428074</t>
  </si>
  <si>
    <t>23,4+365,4</t>
  </si>
  <si>
    <t>185851111</t>
  </si>
  <si>
    <t>Dovoz vody pro zálivku rostlin za vzdálenost do 6000 m</t>
  </si>
  <si>
    <t>1844497737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</si>
  <si>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</si>
  <si>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</si>
  <si>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</si>
  <si>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</si>
  <si>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</si>
  <si>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</si>
  <si>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</si>
  <si>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</si>
  <si>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</si>
  <si>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</si>
  <si>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 Všechny sestavy jsou optimalizovány i pro tisk na formát A4 na výšku.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</si>
  <si>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</si>
  <si>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 s rekapitulací celkové nabídkové ceny</t>
    </r>
  </si>
  <si>
    <t>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</si>
  <si>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</si>
  <si>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</si>
  <si>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</si>
  <si>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</si>
  <si>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</si>
  <si>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</si>
  <si>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</si>
  <si>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</si>
  <si>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</si>
  <si>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</si>
  <si>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</si>
  <si>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</si>
  <si>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</si>
  <si>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</si>
  <si>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</si>
  <si>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</si>
  <si>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 </t>
    </r>
  </si>
  <si>
    <t>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</si>
  <si>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</si>
  <si>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</si>
  <si>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</si>
  <si>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</si>
  <si>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</si>
  <si>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</si>
  <si>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</si>
  <si>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</si>
  <si>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</si>
  <si>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</si>
  <si>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</si>
  <si>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</si>
  <si>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</si>
  <si>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</si>
  <si>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</si>
  <si>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</si>
  <si>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</si>
  <si>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</si>
  <si>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</si>
  <si>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</si>
  <si>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</si>
  <si>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</si>
  <si>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</si>
  <si>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</si>
  <si>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</si>
  <si>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 Hodnoty jsou ve výpočtech zaokrouhlovány na počet desetinných míst viditelných v jednotlivých polích.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</si>
  <si>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</si>
  <si>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</si>
  <si>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</si>
  <si>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</si>
  <si>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</si>
  <si>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</si>
  <si>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</si>
  <si>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</si>
  <si>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</si>
  <si>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</si>
  <si>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</si>
  <si>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</si>
  <si>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</si>
  <si>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</si>
  <si>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</si>
  <si>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</si>
  <si>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</si>
  <si>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</si>
  <si>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</si>
  <si>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Stavba</t>
  </si>
  <si>
    <t>A</t>
  </si>
  <si>
    <t>Kód a Název stavby spojený pomlčkou</t>
  </si>
  <si>
    <t>String</t>
  </si>
  <si>
    <t>20 + 120</t>
  </si>
  <si>
    <t>Místo</t>
  </si>
  <si>
    <t>N</t>
  </si>
  <si>
    <t>Místo stavby</t>
  </si>
  <si>
    <t>Datum</t>
  </si>
  <si>
    <t>Datum vykonaného exportu</t>
  </si>
  <si>
    <t>Date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</si>
  <si>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</si>
  <si>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</si>
  <si>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</si>
  <si>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</si>
  <si>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</si>
  <si>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</si>
  <si>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</si>
  <si>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</si>
  <si>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</si>
  <si>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</si>
  <si>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</si>
  <si>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</si>
  <si>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</si>
  <si>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</si>
  <si>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</si>
  <si>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</si>
  <si>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</si>
  <si>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</si>
  <si>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</si>
  <si>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</si>
  <si>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</si>
  <si>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</si>
  <si>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</si>
  <si>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</si>
  <si>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</si>
  <si>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</si>
  <si>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</si>
  <si>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</si>
  <si>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</si>
  <si>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</si>
  <si>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</si>
  <si>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Kód a název soupisu</t>
  </si>
  <si>
    <t>KSO</t>
  </si>
  <si>
    <t>Klasifikace stavebního objektu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</si>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</sst>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75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b/>
      <sz val="12"/>
      <color indexed="55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b/>
      <sz val="11"/>
      <name val="Trebuchet MS"/>
      <family val="0"/>
    </font>
    <font>
      <sz val="11"/>
      <color indexed="55"/>
      <name val="Trebuchet MS"/>
      <family val="0"/>
    </font>
    <font>
      <sz val="12"/>
      <color indexed="56"/>
      <name val="Trebuchet MS"/>
      <family val="0"/>
    </font>
    <font>
      <sz val="10"/>
      <name val="Trebuchet MS"/>
      <family val="0"/>
    </font>
    <font>
      <sz val="10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56"/>
      <name val="Trebuchet MS"/>
      <family val="0"/>
    </font>
    <font>
      <sz val="8"/>
      <color indexed="63"/>
      <name val="Trebuchet MS"/>
      <family val="0"/>
    </font>
    <font>
      <sz val="7"/>
      <name val="Trebuchet MS"/>
      <family val="0"/>
    </font>
    <font>
      <sz val="8"/>
      <color indexed="10"/>
      <name val="Trebuchet MS"/>
      <family val="0"/>
    </font>
    <font>
      <i/>
      <sz val="7"/>
      <color indexed="55"/>
      <name val="Trebuchet MS"/>
      <family val="0"/>
    </font>
    <font>
      <i/>
      <sz val="8"/>
      <color indexed="12"/>
      <name val="Trebuchet MS"/>
      <family val="0"/>
    </font>
    <font>
      <sz val="8"/>
      <color indexed="18"/>
      <name val="Trebuchet MS"/>
      <family val="0"/>
    </font>
    <font>
      <sz val="8"/>
      <color indexed="20"/>
      <name val="Trebuchet MS"/>
      <family val="0"/>
    </font>
    <font>
      <i/>
      <sz val="9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12"/>
      <name val="Trebuchet MS"/>
      <family val="0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6" fillId="0" borderId="7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25" borderId="8" applyNumberFormat="0" applyAlignment="0" applyProtection="0"/>
    <xf numFmtId="0" fontId="70" fillId="26" borderId="8" applyNumberFormat="0" applyAlignment="0" applyProtection="0"/>
    <xf numFmtId="0" fontId="71" fillId="26" borderId="9" applyNumberFormat="0" applyAlignment="0" applyProtection="0"/>
    <xf numFmtId="0" fontId="72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323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 applyProtection="1">
      <alignment horizontal="left" vertical="top"/>
      <protection/>
    </xf>
    <xf numFmtId="0" fontId="0" fillId="0" borderId="11" xfId="0" applyBorder="1" applyAlignment="1" applyProtection="1">
      <alignment horizontal="left" vertical="top"/>
      <protection/>
    </xf>
    <xf numFmtId="0" fontId="0" fillId="0" borderId="12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0" fillId="0" borderId="14" xfId="0" applyBorder="1" applyAlignment="1" applyProtection="1">
      <alignment horizontal="left" vertical="top"/>
      <protection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34" borderId="0" xfId="0" applyFont="1" applyFill="1" applyAlignment="1">
      <alignment horizontal="left" vertical="center"/>
    </xf>
    <xf numFmtId="49" fontId="9" fillId="34" borderId="0" xfId="0" applyNumberFormat="1" applyFont="1" applyFill="1" applyAlignment="1">
      <alignment horizontal="left" vertical="top"/>
    </xf>
    <xf numFmtId="0" fontId="0" fillId="0" borderId="15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10" fillId="0" borderId="16" xfId="0" applyFont="1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11" fillId="0" borderId="13" xfId="0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165" fontId="11" fillId="0" borderId="0" xfId="0" applyNumberFormat="1" applyFont="1" applyAlignment="1" applyProtection="1">
      <alignment horizontal="right"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11" fillId="0" borderId="14" xfId="0" applyFont="1" applyBorder="1" applyAlignment="1" applyProtection="1">
      <alignment horizontal="left" vertical="center"/>
      <protection/>
    </xf>
    <xf numFmtId="0" fontId="0" fillId="35" borderId="0" xfId="0" applyFill="1" applyAlignment="1" applyProtection="1">
      <alignment horizontal="left" vertical="center"/>
      <protection/>
    </xf>
    <xf numFmtId="0" fontId="7" fillId="35" borderId="17" xfId="0" applyFont="1" applyFill="1" applyBorder="1" applyAlignment="1" applyProtection="1">
      <alignment horizontal="left" vertical="center"/>
      <protection/>
    </xf>
    <xf numFmtId="0" fontId="0" fillId="35" borderId="18" xfId="0" applyFill="1" applyBorder="1" applyAlignment="1" applyProtection="1">
      <alignment horizontal="left" vertical="center"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0" fillId="35" borderId="14" xfId="0" applyFill="1" applyBorder="1" applyAlignment="1" applyProtection="1">
      <alignment horizontal="left" vertical="center"/>
      <protection/>
    </xf>
    <xf numFmtId="0" fontId="0" fillId="0" borderId="19" xfId="0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 horizontal="left" vertical="center"/>
      <protection/>
    </xf>
    <xf numFmtId="0" fontId="0" fillId="0" borderId="21" xfId="0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13" xfId="0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3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>
      <alignment horizontal="left" vertical="center"/>
    </xf>
    <xf numFmtId="0" fontId="12" fillId="0" borderId="0" xfId="0" applyFont="1" applyAlignment="1" applyProtection="1">
      <alignment horizontal="left" vertical="center"/>
      <protection/>
    </xf>
    <xf numFmtId="166" fontId="9" fillId="0" borderId="0" xfId="0" applyNumberFormat="1" applyFont="1" applyAlignment="1" applyProtection="1">
      <alignment horizontal="left" vertical="top"/>
      <protection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 applyProtection="1">
      <alignment horizontal="left" vertical="center"/>
      <protection/>
    </xf>
    <xf numFmtId="0" fontId="0" fillId="0" borderId="24" xfId="0" applyBorder="1" applyAlignment="1" applyProtection="1">
      <alignment horizontal="left" vertical="center"/>
      <protection/>
    </xf>
    <xf numFmtId="0" fontId="9" fillId="35" borderId="26" xfId="0" applyFont="1" applyFill="1" applyBorder="1" applyAlignment="1" applyProtection="1">
      <alignment horizontal="center" vertical="center"/>
      <protection/>
    </xf>
    <xf numFmtId="0" fontId="8" fillId="0" borderId="27" xfId="0" applyFont="1" applyBorder="1" applyAlignment="1" applyProtection="1">
      <alignment horizontal="center" vertical="center" wrapText="1"/>
      <protection/>
    </xf>
    <xf numFmtId="0" fontId="8" fillId="0" borderId="28" xfId="0" applyFont="1" applyBorder="1" applyAlignment="1" applyProtection="1">
      <alignment horizontal="center" vertical="center" wrapText="1"/>
      <protection/>
    </xf>
    <xf numFmtId="0" fontId="8" fillId="0" borderId="29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vertical="center"/>
    </xf>
    <xf numFmtId="0" fontId="0" fillId="0" borderId="30" xfId="0" applyBorder="1" applyAlignment="1" applyProtection="1">
      <alignment horizontal="left" vertical="center"/>
      <protection/>
    </xf>
    <xf numFmtId="0" fontId="0" fillId="0" borderId="22" xfId="0" applyBorder="1" applyAlignment="1" applyProtection="1">
      <alignment horizontal="left" vertical="center"/>
      <protection/>
    </xf>
    <xf numFmtId="0" fontId="0" fillId="0" borderId="23" xfId="0" applyBorder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center" vertical="center"/>
      <protection/>
    </xf>
    <xf numFmtId="164" fontId="13" fillId="0" borderId="25" xfId="0" applyNumberFormat="1" applyFont="1" applyBorder="1" applyAlignment="1" applyProtection="1">
      <alignment horizontal="right" vertical="center"/>
      <protection/>
    </xf>
    <xf numFmtId="164" fontId="13" fillId="0" borderId="0" xfId="0" applyNumberFormat="1" applyFont="1" applyAlignment="1" applyProtection="1">
      <alignment horizontal="right" vertical="center"/>
      <protection/>
    </xf>
    <xf numFmtId="167" fontId="13" fillId="0" borderId="0" xfId="0" applyNumberFormat="1" applyFont="1" applyAlignment="1" applyProtection="1">
      <alignment horizontal="right" vertical="center"/>
      <protection/>
    </xf>
    <xf numFmtId="164" fontId="13" fillId="0" borderId="24" xfId="0" applyNumberFormat="1" applyFont="1" applyBorder="1" applyAlignment="1" applyProtection="1">
      <alignment horizontal="righ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13" xfId="0" applyFont="1" applyBorder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center" vertical="center"/>
      <protection/>
    </xf>
    <xf numFmtId="0" fontId="16" fillId="0" borderId="13" xfId="0" applyFont="1" applyBorder="1" applyAlignment="1">
      <alignment horizontal="left" vertical="center"/>
    </xf>
    <xf numFmtId="164" fontId="20" fillId="0" borderId="25" xfId="0" applyNumberFormat="1" applyFont="1" applyBorder="1" applyAlignment="1" applyProtection="1">
      <alignment horizontal="right" vertical="center"/>
      <protection/>
    </xf>
    <xf numFmtId="164" fontId="20" fillId="0" borderId="0" xfId="0" applyNumberFormat="1" applyFont="1" applyAlignment="1" applyProtection="1">
      <alignment horizontal="right" vertical="center"/>
      <protection/>
    </xf>
    <xf numFmtId="167" fontId="20" fillId="0" borderId="0" xfId="0" applyNumberFormat="1" applyFont="1" applyAlignment="1" applyProtection="1">
      <alignment horizontal="right" vertical="center"/>
      <protection/>
    </xf>
    <xf numFmtId="164" fontId="20" fillId="0" borderId="24" xfId="0" applyNumberFormat="1" applyFont="1" applyBorder="1" applyAlignment="1" applyProtection="1">
      <alignment horizontal="right" vertical="center"/>
      <protection/>
    </xf>
    <xf numFmtId="164" fontId="20" fillId="0" borderId="31" xfId="0" applyNumberFormat="1" applyFont="1" applyBorder="1" applyAlignment="1" applyProtection="1">
      <alignment horizontal="right" vertical="center"/>
      <protection/>
    </xf>
    <xf numFmtId="164" fontId="20" fillId="0" borderId="32" xfId="0" applyNumberFormat="1" applyFont="1" applyBorder="1" applyAlignment="1" applyProtection="1">
      <alignment horizontal="right" vertical="center"/>
      <protection/>
    </xf>
    <xf numFmtId="167" fontId="20" fillId="0" borderId="32" xfId="0" applyNumberFormat="1" applyFont="1" applyBorder="1" applyAlignment="1" applyProtection="1">
      <alignment horizontal="right" vertical="center"/>
      <protection/>
    </xf>
    <xf numFmtId="164" fontId="20" fillId="0" borderId="33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14" xfId="0" applyBorder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7" fillId="35" borderId="18" xfId="0" applyFont="1" applyFill="1" applyBorder="1" applyAlignment="1" applyProtection="1">
      <alignment horizontal="right" vertical="center"/>
      <protection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21" fillId="0" borderId="13" xfId="0" applyFont="1" applyBorder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14" xfId="0" applyFont="1" applyBorder="1" applyAlignment="1" applyProtection="1">
      <alignment horizontal="left" vertical="center"/>
      <protection/>
    </xf>
    <xf numFmtId="0" fontId="22" fillId="0" borderId="0" xfId="0" applyFont="1" applyAlignment="1">
      <alignment horizontal="left" vertical="center"/>
    </xf>
    <xf numFmtId="0" fontId="23" fillId="0" borderId="13" xfId="0" applyFont="1" applyBorder="1" applyAlignment="1" applyProtection="1">
      <alignment horizontal="left"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14" xfId="0" applyFont="1" applyBorder="1" applyAlignment="1" applyProtection="1">
      <alignment horizontal="left" vertical="center"/>
      <protection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  <protection/>
    </xf>
    <xf numFmtId="0" fontId="9" fillId="35" borderId="27" xfId="0" applyFont="1" applyFill="1" applyBorder="1" applyAlignment="1" applyProtection="1">
      <alignment horizontal="center" vertical="center" wrapText="1"/>
      <protection/>
    </xf>
    <xf numFmtId="0" fontId="9" fillId="35" borderId="28" xfId="0" applyFont="1" applyFill="1" applyBorder="1" applyAlignment="1" applyProtection="1">
      <alignment horizontal="center" vertical="center" wrapText="1"/>
      <protection/>
    </xf>
    <xf numFmtId="0" fontId="9" fillId="35" borderId="29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167" fontId="24" fillId="0" borderId="22" xfId="0" applyNumberFormat="1" applyFont="1" applyBorder="1" applyAlignment="1" applyProtection="1">
      <alignment horizontal="right"/>
      <protection/>
    </xf>
    <xf numFmtId="167" fontId="24" fillId="0" borderId="23" xfId="0" applyNumberFormat="1" applyFont="1" applyBorder="1" applyAlignment="1" applyProtection="1">
      <alignment horizontal="right"/>
      <protection/>
    </xf>
    <xf numFmtId="164" fontId="25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6" fillId="0" borderId="13" xfId="0" applyFont="1" applyBorder="1" applyAlignment="1" applyProtection="1">
      <alignment horizontal="left"/>
      <protection/>
    </xf>
    <xf numFmtId="0" fontId="26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left"/>
      <protection/>
    </xf>
    <xf numFmtId="0" fontId="26" fillId="0" borderId="13" xfId="0" applyFont="1" applyBorder="1" applyAlignment="1">
      <alignment horizontal="left"/>
    </xf>
    <xf numFmtId="0" fontId="26" fillId="0" borderId="25" xfId="0" applyFont="1" applyBorder="1" applyAlignment="1" applyProtection="1">
      <alignment horizontal="left"/>
      <protection/>
    </xf>
    <xf numFmtId="167" fontId="26" fillId="0" borderId="0" xfId="0" applyNumberFormat="1" applyFont="1" applyAlignment="1" applyProtection="1">
      <alignment horizontal="right"/>
      <protection/>
    </xf>
    <xf numFmtId="167" fontId="26" fillId="0" borderId="24" xfId="0" applyNumberFormat="1" applyFont="1" applyBorder="1" applyAlignment="1" applyProtection="1">
      <alignment horizontal="right"/>
      <protection/>
    </xf>
    <xf numFmtId="0" fontId="26" fillId="0" borderId="0" xfId="0" applyFont="1" applyAlignment="1">
      <alignment horizontal="left"/>
    </xf>
    <xf numFmtId="164" fontId="26" fillId="0" borderId="0" xfId="0" applyNumberFormat="1" applyFont="1" applyAlignment="1">
      <alignment horizontal="right" vertical="center"/>
    </xf>
    <xf numFmtId="0" fontId="23" fillId="0" borderId="0" xfId="0" applyFont="1" applyAlignment="1" applyProtection="1">
      <alignment horizontal="left"/>
      <protection/>
    </xf>
    <xf numFmtId="0" fontId="0" fillId="0" borderId="34" xfId="0" applyFont="1" applyBorder="1" applyAlignment="1" applyProtection="1">
      <alignment horizontal="center" vertical="center"/>
      <protection/>
    </xf>
    <xf numFmtId="49" fontId="0" fillId="0" borderId="34" xfId="0" applyNumberFormat="1" applyFont="1" applyBorder="1" applyAlignment="1" applyProtection="1">
      <alignment horizontal="left" vertical="center" wrapText="1"/>
      <protection/>
    </xf>
    <xf numFmtId="0" fontId="0" fillId="0" borderId="34" xfId="0" applyFont="1" applyBorder="1" applyAlignment="1" applyProtection="1">
      <alignment horizontal="left" vertical="center" wrapText="1"/>
      <protection/>
    </xf>
    <xf numFmtId="0" fontId="0" fillId="0" borderId="34" xfId="0" applyFont="1" applyBorder="1" applyAlignment="1" applyProtection="1">
      <alignment horizontal="center" vertical="center" wrapText="1"/>
      <protection/>
    </xf>
    <xf numFmtId="168" fontId="0" fillId="0" borderId="34" xfId="0" applyNumberFormat="1" applyFont="1" applyBorder="1" applyAlignment="1" applyProtection="1">
      <alignment horizontal="right" vertical="center"/>
      <protection/>
    </xf>
    <xf numFmtId="0" fontId="11" fillId="34" borderId="34" xfId="0" applyFont="1" applyFill="1" applyBorder="1" applyAlignment="1">
      <alignment horizontal="left" vertical="center" wrapText="1"/>
    </xf>
    <xf numFmtId="0" fontId="11" fillId="0" borderId="0" xfId="0" applyFont="1" applyAlignment="1" applyProtection="1">
      <alignment horizontal="center" vertical="center" wrapText="1"/>
      <protection/>
    </xf>
    <xf numFmtId="167" fontId="11" fillId="0" borderId="0" xfId="0" applyNumberFormat="1" applyFont="1" applyAlignment="1" applyProtection="1">
      <alignment horizontal="right" vertical="center"/>
      <protection/>
    </xf>
    <xf numFmtId="167" fontId="11" fillId="0" borderId="24" xfId="0" applyNumberFormat="1" applyFont="1" applyBorder="1" applyAlignment="1" applyProtection="1">
      <alignment horizontal="right" vertical="center"/>
      <protection/>
    </xf>
    <xf numFmtId="164" fontId="0" fillId="0" borderId="0" xfId="0" applyNumberFormat="1" applyFont="1" applyAlignment="1">
      <alignment horizontal="right" vertical="center"/>
    </xf>
    <xf numFmtId="0" fontId="27" fillId="0" borderId="13" xfId="0" applyFont="1" applyBorder="1" applyAlignment="1" applyProtection="1">
      <alignment horizontal="left" vertical="center"/>
      <protection/>
    </xf>
    <xf numFmtId="0" fontId="27" fillId="0" borderId="0" xfId="0" applyFont="1" applyAlignment="1" applyProtection="1">
      <alignment horizontal="left"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168" fontId="27" fillId="0" borderId="0" xfId="0" applyNumberFormat="1" applyFont="1" applyAlignment="1" applyProtection="1">
      <alignment horizontal="right" vertical="center"/>
      <protection/>
    </xf>
    <xf numFmtId="0" fontId="27" fillId="0" borderId="13" xfId="0" applyFont="1" applyBorder="1" applyAlignment="1">
      <alignment horizontal="left" vertical="center"/>
    </xf>
    <xf numFmtId="0" fontId="27" fillId="0" borderId="25" xfId="0" applyFont="1" applyBorder="1" applyAlignment="1" applyProtection="1">
      <alignment horizontal="left" vertical="center"/>
      <protection/>
    </xf>
    <xf numFmtId="0" fontId="27" fillId="0" borderId="24" xfId="0" applyFont="1" applyBorder="1" applyAlignment="1" applyProtection="1">
      <alignment horizontal="left" vertical="center"/>
      <protection/>
    </xf>
    <xf numFmtId="0" fontId="27" fillId="0" borderId="0" xfId="0" applyFont="1" applyAlignment="1">
      <alignment horizontal="left" vertical="center"/>
    </xf>
    <xf numFmtId="0" fontId="29" fillId="0" borderId="13" xfId="0" applyFont="1" applyBorder="1" applyAlignment="1" applyProtection="1">
      <alignment horizontal="left" vertical="center"/>
      <protection/>
    </xf>
    <xf numFmtId="0" fontId="29" fillId="0" borderId="0" xfId="0" applyFont="1" applyAlignment="1" applyProtection="1">
      <alignment horizontal="left" vertical="center"/>
      <protection/>
    </xf>
    <xf numFmtId="168" fontId="29" fillId="0" borderId="0" xfId="0" applyNumberFormat="1" applyFont="1" applyAlignment="1" applyProtection="1">
      <alignment horizontal="right" vertical="center"/>
      <protection/>
    </xf>
    <xf numFmtId="0" fontId="29" fillId="0" borderId="13" xfId="0" applyFont="1" applyBorder="1" applyAlignment="1">
      <alignment horizontal="left" vertical="center"/>
    </xf>
    <xf numFmtId="0" fontId="29" fillId="0" borderId="25" xfId="0" applyFont="1" applyBorder="1" applyAlignment="1" applyProtection="1">
      <alignment horizontal="left" vertical="center"/>
      <protection/>
    </xf>
    <xf numFmtId="0" fontId="29" fillId="0" borderId="24" xfId="0" applyFont="1" applyBorder="1" applyAlignment="1" applyProtection="1">
      <alignment horizontal="left" vertical="center"/>
      <protection/>
    </xf>
    <xf numFmtId="0" fontId="29" fillId="0" borderId="0" xfId="0" applyFont="1" applyAlignment="1">
      <alignment horizontal="left" vertical="center"/>
    </xf>
    <xf numFmtId="0" fontId="31" fillId="0" borderId="34" xfId="0" applyFont="1" applyBorder="1" applyAlignment="1" applyProtection="1">
      <alignment horizontal="center" vertical="center"/>
      <protection/>
    </xf>
    <xf numFmtId="49" fontId="31" fillId="0" borderId="34" xfId="0" applyNumberFormat="1" applyFont="1" applyBorder="1" applyAlignment="1" applyProtection="1">
      <alignment horizontal="left" vertical="center" wrapText="1"/>
      <protection/>
    </xf>
    <xf numFmtId="0" fontId="31" fillId="0" borderId="34" xfId="0" applyFont="1" applyBorder="1" applyAlignment="1" applyProtection="1">
      <alignment horizontal="center" vertical="center" wrapText="1"/>
      <protection/>
    </xf>
    <xf numFmtId="168" fontId="31" fillId="0" borderId="34" xfId="0" applyNumberFormat="1" applyFont="1" applyBorder="1" applyAlignment="1" applyProtection="1">
      <alignment horizontal="right" vertical="center"/>
      <protection/>
    </xf>
    <xf numFmtId="0" fontId="32" fillId="0" borderId="13" xfId="0" applyFont="1" applyBorder="1" applyAlignment="1" applyProtection="1">
      <alignment horizontal="left" vertical="center"/>
      <protection/>
    </xf>
    <xf numFmtId="0" fontId="32" fillId="0" borderId="0" xfId="0" applyFont="1" applyAlignment="1" applyProtection="1">
      <alignment horizontal="left" vertical="center"/>
      <protection/>
    </xf>
    <xf numFmtId="168" fontId="32" fillId="0" borderId="0" xfId="0" applyNumberFormat="1" applyFont="1" applyAlignment="1" applyProtection="1">
      <alignment horizontal="right" vertical="center"/>
      <protection/>
    </xf>
    <xf numFmtId="0" fontId="32" fillId="0" borderId="13" xfId="0" applyFont="1" applyBorder="1" applyAlignment="1">
      <alignment horizontal="left" vertical="center"/>
    </xf>
    <xf numFmtId="0" fontId="32" fillId="0" borderId="25" xfId="0" applyFont="1" applyBorder="1" applyAlignment="1" applyProtection="1">
      <alignment horizontal="left" vertical="center"/>
      <protection/>
    </xf>
    <xf numFmtId="0" fontId="32" fillId="0" borderId="24" xfId="0" applyFont="1" applyBorder="1" applyAlignment="1" applyProtection="1">
      <alignment horizontal="left" vertical="center"/>
      <protection/>
    </xf>
    <xf numFmtId="0" fontId="32" fillId="0" borderId="0" xfId="0" applyFont="1" applyAlignment="1">
      <alignment horizontal="left" vertical="center"/>
    </xf>
    <xf numFmtId="0" fontId="0" fillId="0" borderId="31" xfId="0" applyBorder="1" applyAlignment="1" applyProtection="1">
      <alignment horizontal="left" vertical="center"/>
      <protection/>
    </xf>
    <xf numFmtId="0" fontId="0" fillId="0" borderId="32" xfId="0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 horizontal="left" vertical="center"/>
      <protection/>
    </xf>
    <xf numFmtId="0" fontId="33" fillId="0" borderId="13" xfId="0" applyFont="1" applyBorder="1" applyAlignment="1" applyProtection="1">
      <alignment horizontal="lef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33" fillId="0" borderId="0" xfId="0" applyFont="1" applyAlignment="1" applyProtection="1">
      <alignment horizontal="left" vertical="center" wrapText="1"/>
      <protection/>
    </xf>
    <xf numFmtId="0" fontId="33" fillId="0" borderId="13" xfId="0" applyFont="1" applyBorder="1" applyAlignment="1">
      <alignment horizontal="left" vertical="center"/>
    </xf>
    <xf numFmtId="0" fontId="33" fillId="0" borderId="25" xfId="0" applyFont="1" applyBorder="1" applyAlignment="1" applyProtection="1">
      <alignment horizontal="left" vertical="center"/>
      <protection/>
    </xf>
    <xf numFmtId="0" fontId="33" fillId="0" borderId="24" xfId="0" applyFont="1" applyBorder="1" applyAlignment="1" applyProtection="1">
      <alignment horizontal="left" vertical="center"/>
      <protection/>
    </xf>
    <xf numFmtId="0" fontId="33" fillId="0" borderId="0" xfId="0" applyFont="1" applyAlignment="1">
      <alignment horizontal="left" vertical="center"/>
    </xf>
    <xf numFmtId="0" fontId="58" fillId="33" borderId="0" xfId="36" applyFill="1" applyAlignment="1">
      <alignment horizontal="left" vertical="top"/>
    </xf>
    <xf numFmtId="0" fontId="73" fillId="0" borderId="0" xfId="36" applyFont="1" applyAlignment="1">
      <alignment horizontal="center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22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74" fillId="33" borderId="0" xfId="36" applyFont="1" applyFill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 horizontal="left" vertical="top"/>
      <protection/>
    </xf>
    <xf numFmtId="0" fontId="0" fillId="0" borderId="35" xfId="0" applyFont="1" applyBorder="1" applyAlignment="1">
      <alignment vertical="center" wrapText="1"/>
    </xf>
    <xf numFmtId="0" fontId="0" fillId="0" borderId="36" xfId="0" applyFont="1" applyBorder="1" applyAlignment="1">
      <alignment vertical="center" wrapText="1"/>
    </xf>
    <xf numFmtId="0" fontId="0" fillId="0" borderId="37" xfId="0" applyFont="1" applyBorder="1" applyAlignment="1">
      <alignment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8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1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38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49" fontId="9" fillId="0" borderId="0" xfId="0" applyNumberFormat="1" applyFont="1" applyBorder="1" applyAlignment="1">
      <alignment vertical="center" wrapText="1"/>
    </xf>
    <xf numFmtId="0" fontId="0" fillId="0" borderId="40" xfId="0" applyFont="1" applyBorder="1" applyAlignment="1">
      <alignment vertical="center" wrapText="1"/>
    </xf>
    <xf numFmtId="0" fontId="22" fillId="0" borderId="41" xfId="0" applyFont="1" applyBorder="1" applyAlignment="1">
      <alignment vertical="center" wrapText="1"/>
    </xf>
    <xf numFmtId="0" fontId="0" fillId="0" borderId="42" xfId="0" applyFont="1" applyBorder="1" applyAlignment="1">
      <alignment vertical="center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35" xfId="0" applyFont="1" applyBorder="1" applyAlignment="1">
      <alignment horizontal="left" vertical="center"/>
    </xf>
    <xf numFmtId="0" fontId="0" fillId="0" borderId="36" xfId="0" applyFont="1" applyBorder="1" applyAlignment="1">
      <alignment horizontal="left" vertical="center"/>
    </xf>
    <xf numFmtId="0" fontId="0" fillId="0" borderId="37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9" fillId="0" borderId="41" xfId="0" applyFont="1" applyBorder="1" applyAlignment="1">
      <alignment horizontal="left" vertical="center"/>
    </xf>
    <xf numFmtId="0" fontId="19" fillId="0" borderId="41" xfId="0" applyFont="1" applyBorder="1" applyAlignment="1">
      <alignment horizontal="center" vertical="center"/>
    </xf>
    <xf numFmtId="0" fontId="16" fillId="0" borderId="41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9" fillId="0" borderId="38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22" fillId="0" borderId="41" xfId="0" applyFont="1" applyBorder="1" applyAlignment="1">
      <alignment horizontal="left" vertical="center"/>
    </xf>
    <xf numFmtId="0" fontId="0" fillId="0" borderId="42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9" fillId="0" borderId="41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16" fillId="0" borderId="38" xfId="0" applyFont="1" applyBorder="1" applyAlignment="1">
      <alignment horizontal="left" vertical="center" wrapText="1"/>
    </xf>
    <xf numFmtId="0" fontId="16" fillId="0" borderId="39" xfId="0" applyFont="1" applyBorder="1" applyAlignment="1">
      <alignment horizontal="left" vertical="center" wrapText="1"/>
    </xf>
    <xf numFmtId="0" fontId="9" fillId="0" borderId="38" xfId="0" applyFont="1" applyBorder="1" applyAlignment="1">
      <alignment horizontal="left" vertical="center" wrapText="1"/>
    </xf>
    <xf numFmtId="0" fontId="9" fillId="0" borderId="39" xfId="0" applyFont="1" applyBorder="1" applyAlignment="1">
      <alignment horizontal="left" vertical="center" wrapText="1"/>
    </xf>
    <xf numFmtId="0" fontId="9" fillId="0" borderId="39" xfId="0" applyFont="1" applyBorder="1" applyAlignment="1">
      <alignment horizontal="left" vertical="center"/>
    </xf>
    <xf numFmtId="0" fontId="9" fillId="0" borderId="40" xfId="0" applyFont="1" applyBorder="1" applyAlignment="1">
      <alignment horizontal="left" vertical="center" wrapText="1"/>
    </xf>
    <xf numFmtId="0" fontId="9" fillId="0" borderId="41" xfId="0" applyFont="1" applyBorder="1" applyAlignment="1">
      <alignment horizontal="left" vertical="center" wrapText="1"/>
    </xf>
    <xf numFmtId="0" fontId="9" fillId="0" borderId="42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center" vertical="top"/>
    </xf>
    <xf numFmtId="0" fontId="9" fillId="0" borderId="40" xfId="0" applyFont="1" applyBorder="1" applyAlignment="1">
      <alignment horizontal="left" vertical="center"/>
    </xf>
    <xf numFmtId="0" fontId="9" fillId="0" borderId="42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6" fillId="0" borderId="41" xfId="0" applyFont="1" applyBorder="1" applyAlignment="1">
      <alignment vertical="center"/>
    </xf>
    <xf numFmtId="0" fontId="19" fillId="0" borderId="41" xfId="0" applyFont="1" applyBorder="1" applyAlignment="1">
      <alignment vertical="center"/>
    </xf>
    <xf numFmtId="0" fontId="19" fillId="0" borderId="41" xfId="0" applyFont="1" applyBorder="1" applyAlignment="1">
      <alignment horizontal="left"/>
    </xf>
    <xf numFmtId="0" fontId="16" fillId="0" borderId="41" xfId="0" applyFont="1" applyBorder="1" applyAlignment="1">
      <alignment/>
    </xf>
    <xf numFmtId="0" fontId="0" fillId="0" borderId="38" xfId="0" applyFont="1" applyBorder="1" applyAlignment="1">
      <alignment vertical="top"/>
    </xf>
    <xf numFmtId="0" fontId="0" fillId="0" borderId="39" xfId="0" applyFont="1" applyBorder="1" applyAlignment="1">
      <alignment vertical="top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0" fillId="0" borderId="40" xfId="0" applyFont="1" applyBorder="1" applyAlignment="1">
      <alignment vertical="top"/>
    </xf>
    <xf numFmtId="0" fontId="0" fillId="0" borderId="41" xfId="0" applyFont="1" applyBorder="1" applyAlignment="1">
      <alignment vertical="top"/>
    </xf>
    <xf numFmtId="0" fontId="0" fillId="0" borderId="42" xfId="0" applyFont="1" applyBorder="1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 vertical="top"/>
    </xf>
    <xf numFmtId="164" fontId="18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 wrapText="1"/>
      <protection/>
    </xf>
    <xf numFmtId="0" fontId="17" fillId="0" borderId="0" xfId="0" applyFont="1" applyAlignment="1" applyProtection="1">
      <alignment horizontal="left" vertical="center"/>
      <protection/>
    </xf>
    <xf numFmtId="164" fontId="14" fillId="0" borderId="0" xfId="0" applyNumberFormat="1" applyFont="1" applyAlignment="1" applyProtection="1">
      <alignment horizontal="right"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9" fillId="35" borderId="17" xfId="0" applyFont="1" applyFill="1" applyBorder="1" applyAlignment="1" applyProtection="1">
      <alignment horizontal="center" vertical="center"/>
      <protection/>
    </xf>
    <xf numFmtId="0" fontId="0" fillId="35" borderId="18" xfId="0" applyFill="1" applyBorder="1" applyAlignment="1" applyProtection="1">
      <alignment horizontal="left" vertical="center"/>
      <protection/>
    </xf>
    <xf numFmtId="0" fontId="9" fillId="35" borderId="18" xfId="0" applyFont="1" applyFill="1" applyBorder="1" applyAlignment="1" applyProtection="1">
      <alignment horizontal="center" vertical="center"/>
      <protection/>
    </xf>
    <xf numFmtId="0" fontId="9" fillId="35" borderId="18" xfId="0" applyFont="1" applyFill="1" applyBorder="1" applyAlignment="1" applyProtection="1">
      <alignment horizontal="right" vertical="center"/>
      <protection/>
    </xf>
    <xf numFmtId="0" fontId="7" fillId="35" borderId="18" xfId="0" applyFont="1" applyFill="1" applyBorder="1" applyAlignment="1" applyProtection="1">
      <alignment horizontal="left" vertical="center"/>
      <protection/>
    </xf>
    <xf numFmtId="164" fontId="7" fillId="35" borderId="18" xfId="0" applyNumberFormat="1" applyFont="1" applyFill="1" applyBorder="1" applyAlignment="1" applyProtection="1">
      <alignment horizontal="right" vertical="center"/>
      <protection/>
    </xf>
    <xf numFmtId="0" fontId="0" fillId="35" borderId="26" xfId="0" applyFill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13" fillId="0" borderId="30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5" xfId="0" applyBorder="1" applyAlignment="1" applyProtection="1">
      <alignment horizontal="left" vertical="center"/>
      <protection/>
    </xf>
    <xf numFmtId="165" fontId="11" fillId="0" borderId="0" xfId="0" applyNumberFormat="1" applyFont="1" applyAlignment="1" applyProtection="1">
      <alignment horizontal="right" vertical="center"/>
      <protection/>
    </xf>
    <xf numFmtId="0" fontId="11" fillId="0" borderId="0" xfId="0" applyFont="1" applyAlignment="1" applyProtection="1">
      <alignment horizontal="left" vertical="center"/>
      <protection/>
    </xf>
    <xf numFmtId="164" fontId="6" fillId="0" borderId="0" xfId="0" applyNumberFormat="1" applyFont="1" applyAlignment="1" applyProtection="1">
      <alignment horizontal="right" vertical="center"/>
      <protection/>
    </xf>
    <xf numFmtId="0" fontId="3" fillId="0" borderId="0" xfId="0" applyFont="1" applyAlignment="1">
      <alignment horizontal="center" vertical="center"/>
    </xf>
    <xf numFmtId="0" fontId="0" fillId="0" borderId="0" xfId="0" applyAlignment="1" applyProtection="1">
      <alignment horizontal="left" vertical="top"/>
      <protection/>
    </xf>
    <xf numFmtId="0" fontId="0" fillId="0" borderId="14" xfId="0" applyBorder="1" applyAlignment="1" applyProtection="1">
      <alignment horizontal="left" vertical="top"/>
      <protection/>
    </xf>
    <xf numFmtId="0" fontId="6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center"/>
    </xf>
    <xf numFmtId="49" fontId="9" fillId="34" borderId="0" xfId="0" applyNumberFormat="1" applyFont="1" applyFill="1" applyAlignment="1">
      <alignment horizontal="left" vertical="top"/>
    </xf>
    <xf numFmtId="0" fontId="9" fillId="0" borderId="0" xfId="0" applyFont="1" applyAlignment="1" applyProtection="1">
      <alignment horizontal="left" vertical="center" wrapText="1"/>
      <protection/>
    </xf>
    <xf numFmtId="164" fontId="10" fillId="0" borderId="16" xfId="0" applyNumberFormat="1" applyFont="1" applyBorder="1" applyAlignment="1" applyProtection="1">
      <alignment horizontal="right" vertical="center"/>
      <protection/>
    </xf>
    <xf numFmtId="0" fontId="0" fillId="0" borderId="16" xfId="0" applyBorder="1" applyAlignment="1" applyProtection="1">
      <alignment horizontal="left" vertical="center"/>
      <protection/>
    </xf>
    <xf numFmtId="164" fontId="21" fillId="0" borderId="0" xfId="0" applyNumberFormat="1" applyFont="1" applyAlignment="1" applyProtection="1">
      <alignment horizontal="right"/>
      <protection/>
    </xf>
    <xf numFmtId="0" fontId="26" fillId="0" borderId="0" xfId="0" applyFont="1" applyAlignment="1" applyProtection="1">
      <alignment horizontal="left"/>
      <protection/>
    </xf>
    <xf numFmtId="164" fontId="23" fillId="0" borderId="0" xfId="0" applyNumberFormat="1" applyFont="1" applyAlignment="1" applyProtection="1">
      <alignment horizontal="right"/>
      <protection/>
    </xf>
    <xf numFmtId="0" fontId="74" fillId="33" borderId="0" xfId="36" applyFont="1" applyFill="1" applyAlignment="1" applyProtection="1">
      <alignment horizontal="center"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0" fillId="0" borderId="34" xfId="0" applyFont="1" applyBorder="1" applyAlignment="1" applyProtection="1">
      <alignment horizontal="left" vertical="center" wrapText="1"/>
      <protection/>
    </xf>
    <xf numFmtId="0" fontId="0" fillId="0" borderId="34" xfId="0" applyBorder="1" applyAlignment="1" applyProtection="1">
      <alignment horizontal="left" vertical="center"/>
      <protection/>
    </xf>
    <xf numFmtId="164" fontId="0" fillId="34" borderId="34" xfId="0" applyNumberFormat="1" applyFont="1" applyFill="1" applyBorder="1" applyAlignment="1">
      <alignment horizontal="right" vertical="center"/>
    </xf>
    <xf numFmtId="164" fontId="0" fillId="0" borderId="34" xfId="0" applyNumberFormat="1" applyFont="1" applyBorder="1" applyAlignment="1" applyProtection="1">
      <alignment horizontal="right" vertical="center"/>
      <protection/>
    </xf>
    <xf numFmtId="164" fontId="14" fillId="0" borderId="0" xfId="0" applyNumberFormat="1" applyFont="1" applyAlignment="1" applyProtection="1">
      <alignment horizontal="right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horizontal="left" vertical="center"/>
      <protection/>
    </xf>
    <xf numFmtId="0" fontId="31" fillId="0" borderId="34" xfId="0" applyFont="1" applyBorder="1" applyAlignment="1" applyProtection="1">
      <alignment horizontal="left" vertical="center" wrapText="1"/>
      <protection/>
    </xf>
    <xf numFmtId="0" fontId="31" fillId="0" borderId="34" xfId="0" applyFont="1" applyBorder="1" applyAlignment="1" applyProtection="1">
      <alignment horizontal="left" vertical="center"/>
      <protection/>
    </xf>
    <xf numFmtId="164" fontId="31" fillId="34" borderId="34" xfId="0" applyNumberFormat="1" applyFont="1" applyFill="1" applyBorder="1" applyAlignment="1">
      <alignment horizontal="right" vertical="center"/>
    </xf>
    <xf numFmtId="164" fontId="31" fillId="0" borderId="34" xfId="0" applyNumberFormat="1" applyFont="1" applyBorder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 wrapText="1"/>
      <protection/>
    </xf>
    <xf numFmtId="0" fontId="32" fillId="0" borderId="0" xfId="0" applyFont="1" applyAlignment="1" applyProtection="1">
      <alignment horizontal="left"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horizontal="left" vertical="center"/>
      <protection/>
    </xf>
    <xf numFmtId="0" fontId="30" fillId="0" borderId="0" xfId="0" applyFont="1" applyAlignment="1" applyProtection="1">
      <alignment horizontal="left" vertical="top" wrapText="1"/>
      <protection/>
    </xf>
    <xf numFmtId="0" fontId="9" fillId="35" borderId="28" xfId="0" applyFont="1" applyFill="1" applyBorder="1" applyAlignment="1" applyProtection="1">
      <alignment horizontal="center" vertical="center" wrapText="1"/>
      <protection/>
    </xf>
    <xf numFmtId="0" fontId="0" fillId="35" borderId="28" xfId="0" applyFill="1" applyBorder="1" applyAlignment="1" applyProtection="1">
      <alignment horizontal="center" vertical="center" wrapText="1"/>
      <protection/>
    </xf>
    <xf numFmtId="164" fontId="23" fillId="0" borderId="0" xfId="0" applyNumberFormat="1" applyFont="1" applyAlignment="1" applyProtection="1">
      <alignment horizontal="right"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/>
      <protection/>
    </xf>
    <xf numFmtId="166" fontId="9" fillId="0" borderId="0" xfId="0" applyNumberFormat="1" applyFont="1" applyAlignment="1" applyProtection="1">
      <alignment horizontal="left" vertical="top"/>
      <protection/>
    </xf>
    <xf numFmtId="164" fontId="21" fillId="0" borderId="0" xfId="0" applyNumberFormat="1" applyFont="1" applyAlignment="1" applyProtection="1">
      <alignment horizontal="righ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9" fillId="35" borderId="0" xfId="0" applyFont="1" applyFill="1" applyAlignment="1" applyProtection="1">
      <alignment horizontal="center" vertical="center"/>
      <protection/>
    </xf>
    <xf numFmtId="0" fontId="0" fillId="35" borderId="0" xfId="0" applyFill="1" applyAlignment="1" applyProtection="1">
      <alignment horizontal="left" vertical="center"/>
      <protection/>
    </xf>
    <xf numFmtId="164" fontId="11" fillId="0" borderId="0" xfId="0" applyNumberFormat="1" applyFont="1" applyAlignment="1" applyProtection="1">
      <alignment horizontal="righ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 wrapText="1"/>
      <protection/>
    </xf>
    <xf numFmtId="0" fontId="33" fillId="0" borderId="0" xfId="0" applyFont="1" applyAlignment="1" applyProtection="1">
      <alignment horizontal="left" vertical="center" wrapText="1"/>
      <protection/>
    </xf>
    <xf numFmtId="0" fontId="33" fillId="0" borderId="0" xfId="0" applyFont="1" applyAlignment="1" applyProtection="1">
      <alignment horizontal="left" vertical="center"/>
      <protection/>
    </xf>
    <xf numFmtId="0" fontId="9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19" fillId="0" borderId="41" xfId="0" applyFont="1" applyBorder="1" applyAlignment="1">
      <alignment horizontal="left"/>
    </xf>
    <xf numFmtId="0" fontId="9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left" vertical="center" wrapText="1"/>
    </xf>
    <xf numFmtId="0" fontId="19" fillId="0" borderId="41" xfId="0" applyFont="1" applyBorder="1" applyAlignment="1">
      <alignment horizontal="left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ECBBA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E8B5E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C212F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ECBBA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E8B5E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C212F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3"/>
  <sheetViews>
    <sheetView showGridLines="0" tabSelected="1" zoomScalePageLayoutView="0" workbookViewId="0" topLeftCell="A1">
      <pane ySplit="1" topLeftCell="A20" activePane="bottomLeft" state="frozen"/>
      <selection pane="topLeft" activeCell="A1" sqref="A1"/>
      <selection pane="bottomLeft" activeCell="AI23" sqref="AI23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5" width="31.66015625" style="2" customWidth="1"/>
    <col min="36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5.66015625" style="2" customWidth="1"/>
    <col min="44" max="44" width="13.66015625" style="2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91" width="10.66015625" style="2" hidden="1" customWidth="1"/>
    <col min="92" max="16384" width="10.66015625" style="1" customWidth="1"/>
  </cols>
  <sheetData>
    <row r="1" spans="1:256" s="3" customFormat="1" ht="22.5" customHeight="1">
      <c r="A1" s="165" t="s">
        <v>0</v>
      </c>
      <c r="B1" s="166"/>
      <c r="C1" s="166"/>
      <c r="D1" s="167" t="s">
        <v>1</v>
      </c>
      <c r="E1" s="166"/>
      <c r="F1" s="166"/>
      <c r="G1" s="166"/>
      <c r="H1" s="166"/>
      <c r="I1" s="166"/>
      <c r="J1" s="166"/>
      <c r="K1" s="168" t="s">
        <v>623</v>
      </c>
      <c r="L1" s="168"/>
      <c r="M1" s="168"/>
      <c r="N1" s="168"/>
      <c r="O1" s="168"/>
      <c r="P1" s="168"/>
      <c r="Q1" s="168"/>
      <c r="R1" s="168"/>
      <c r="S1" s="168"/>
      <c r="T1" s="166"/>
      <c r="U1" s="166"/>
      <c r="V1" s="166"/>
      <c r="W1" s="168" t="s">
        <v>624</v>
      </c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3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4" t="s">
        <v>2</v>
      </c>
      <c r="BT1" s="4" t="s">
        <v>3</v>
      </c>
      <c r="BU1" s="4" t="s">
        <v>3</v>
      </c>
      <c r="BV1" s="4" t="s">
        <v>4</v>
      </c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270" t="s">
        <v>5</v>
      </c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4"/>
      <c r="AO2" s="244"/>
      <c r="AP2" s="244"/>
      <c r="AQ2" s="244"/>
      <c r="AR2" s="243"/>
      <c r="AS2" s="244"/>
      <c r="AT2" s="244"/>
      <c r="AU2" s="244"/>
      <c r="AV2" s="244"/>
      <c r="AW2" s="244"/>
      <c r="AX2" s="244"/>
      <c r="AY2" s="244"/>
      <c r="AZ2" s="244"/>
      <c r="BA2" s="244"/>
      <c r="BB2" s="244"/>
      <c r="BC2" s="244"/>
      <c r="BD2" s="244"/>
      <c r="BE2" s="244"/>
      <c r="BS2" s="6" t="s">
        <v>6</v>
      </c>
      <c r="BT2" s="6" t="s">
        <v>7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6</v>
      </c>
      <c r="BT3" s="6" t="s">
        <v>8</v>
      </c>
    </row>
    <row r="4" spans="2:71" s="2" customFormat="1" ht="37.5" customHeight="1">
      <c r="B4" s="10"/>
      <c r="C4" s="258" t="s">
        <v>9</v>
      </c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1"/>
      <c r="X4" s="271"/>
      <c r="Y4" s="271"/>
      <c r="Z4" s="271"/>
      <c r="AA4" s="271"/>
      <c r="AB4" s="271"/>
      <c r="AC4" s="271"/>
      <c r="AD4" s="271"/>
      <c r="AE4" s="271"/>
      <c r="AF4" s="271"/>
      <c r="AG4" s="271"/>
      <c r="AH4" s="271"/>
      <c r="AI4" s="271"/>
      <c r="AJ4" s="271"/>
      <c r="AK4" s="271"/>
      <c r="AL4" s="271"/>
      <c r="AM4" s="271"/>
      <c r="AN4" s="271"/>
      <c r="AO4" s="271"/>
      <c r="AP4" s="271"/>
      <c r="AQ4" s="272"/>
      <c r="AS4" s="13" t="s">
        <v>10</v>
      </c>
      <c r="BE4" s="14" t="s">
        <v>11</v>
      </c>
      <c r="BS4" s="6" t="s">
        <v>12</v>
      </c>
    </row>
    <row r="5" spans="2:71" s="2" customFormat="1" ht="7.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2"/>
      <c r="BE5" s="273" t="s">
        <v>13</v>
      </c>
      <c r="BS5" s="6" t="s">
        <v>6</v>
      </c>
    </row>
    <row r="6" spans="2:71" s="2" customFormat="1" ht="26.25" customHeight="1">
      <c r="B6" s="10"/>
      <c r="C6" s="11"/>
      <c r="D6" s="15" t="s">
        <v>14</v>
      </c>
      <c r="E6" s="11"/>
      <c r="F6" s="11"/>
      <c r="G6" s="11"/>
      <c r="H6" s="11"/>
      <c r="I6" s="11"/>
      <c r="J6" s="11"/>
      <c r="K6" s="260" t="s">
        <v>15</v>
      </c>
      <c r="L6" s="271"/>
      <c r="M6" s="271"/>
      <c r="N6" s="271"/>
      <c r="O6" s="271"/>
      <c r="P6" s="271"/>
      <c r="Q6" s="271"/>
      <c r="R6" s="271"/>
      <c r="S6" s="271"/>
      <c r="T6" s="271"/>
      <c r="U6" s="271"/>
      <c r="V6" s="271"/>
      <c r="W6" s="271"/>
      <c r="X6" s="271"/>
      <c r="Y6" s="271"/>
      <c r="Z6" s="271"/>
      <c r="AA6" s="271"/>
      <c r="AB6" s="271"/>
      <c r="AC6" s="271"/>
      <c r="AD6" s="271"/>
      <c r="AE6" s="271"/>
      <c r="AF6" s="271"/>
      <c r="AG6" s="271"/>
      <c r="AH6" s="271"/>
      <c r="AI6" s="271"/>
      <c r="AJ6" s="271"/>
      <c r="AK6" s="271"/>
      <c r="AL6" s="271"/>
      <c r="AM6" s="271"/>
      <c r="AN6" s="271"/>
      <c r="AO6" s="271"/>
      <c r="AP6" s="11"/>
      <c r="AQ6" s="12"/>
      <c r="BE6" s="244"/>
      <c r="BS6" s="6" t="s">
        <v>16</v>
      </c>
    </row>
    <row r="7" spans="2:71" s="2" customFormat="1" ht="7.5" customHeight="1">
      <c r="B7" s="10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2"/>
      <c r="BE7" s="244"/>
      <c r="BS7" s="6" t="s">
        <v>17</v>
      </c>
    </row>
    <row r="8" spans="2:71" s="2" customFormat="1" ht="15" customHeight="1">
      <c r="B8" s="10"/>
      <c r="C8" s="11"/>
      <c r="D8" s="16" t="s">
        <v>18</v>
      </c>
      <c r="E8" s="11"/>
      <c r="F8" s="11"/>
      <c r="G8" s="11"/>
      <c r="H8" s="11"/>
      <c r="I8" s="11"/>
      <c r="J8" s="11"/>
      <c r="K8" s="17" t="s">
        <v>19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6" t="s">
        <v>20</v>
      </c>
      <c r="AL8" s="11"/>
      <c r="AM8" s="11"/>
      <c r="AN8" s="18" t="s">
        <v>21</v>
      </c>
      <c r="AO8" s="11"/>
      <c r="AP8" s="11"/>
      <c r="AQ8" s="12"/>
      <c r="BE8" s="244"/>
      <c r="BS8" s="6" t="s">
        <v>22</v>
      </c>
    </row>
    <row r="9" spans="2:71" s="2" customFormat="1" ht="15" customHeight="1"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2"/>
      <c r="BE9" s="244"/>
      <c r="BS9" s="6" t="s">
        <v>23</v>
      </c>
    </row>
    <row r="10" spans="2:71" s="2" customFormat="1" ht="15" customHeight="1">
      <c r="B10" s="10"/>
      <c r="C10" s="11"/>
      <c r="D10" s="16" t="s">
        <v>24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6" t="s">
        <v>25</v>
      </c>
      <c r="AL10" s="11"/>
      <c r="AM10" s="11"/>
      <c r="AN10" s="17"/>
      <c r="AO10" s="11"/>
      <c r="AP10" s="11"/>
      <c r="AQ10" s="12"/>
      <c r="BE10" s="244"/>
      <c r="BS10" s="6" t="s">
        <v>16</v>
      </c>
    </row>
    <row r="11" spans="2:71" s="2" customFormat="1" ht="19.5" customHeight="1">
      <c r="B11" s="10"/>
      <c r="C11" s="11"/>
      <c r="D11" s="11"/>
      <c r="E11" s="17" t="s">
        <v>26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6" t="s">
        <v>27</v>
      </c>
      <c r="AL11" s="11"/>
      <c r="AM11" s="11"/>
      <c r="AN11" s="17"/>
      <c r="AO11" s="11"/>
      <c r="AP11" s="11"/>
      <c r="AQ11" s="12"/>
      <c r="BE11" s="244"/>
      <c r="BS11" s="6" t="s">
        <v>16</v>
      </c>
    </row>
    <row r="12" spans="2:71" s="2" customFormat="1" ht="7.5" customHeight="1"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2"/>
      <c r="BE12" s="244"/>
      <c r="BS12" s="6" t="s">
        <v>16</v>
      </c>
    </row>
    <row r="13" spans="2:71" s="2" customFormat="1" ht="15" customHeight="1">
      <c r="B13" s="10"/>
      <c r="C13" s="11"/>
      <c r="D13" s="16" t="s">
        <v>28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6" t="s">
        <v>25</v>
      </c>
      <c r="AL13" s="11"/>
      <c r="AM13" s="11"/>
      <c r="AN13" s="19" t="s">
        <v>29</v>
      </c>
      <c r="AO13" s="11"/>
      <c r="AP13" s="11"/>
      <c r="AQ13" s="12"/>
      <c r="BE13" s="244"/>
      <c r="BS13" s="6" t="s">
        <v>16</v>
      </c>
    </row>
    <row r="14" spans="2:71" s="2" customFormat="1" ht="15.75" customHeight="1">
      <c r="B14" s="10"/>
      <c r="C14" s="11"/>
      <c r="D14" s="11"/>
      <c r="E14" s="275" t="s">
        <v>29</v>
      </c>
      <c r="F14" s="271"/>
      <c r="G14" s="271"/>
      <c r="H14" s="271"/>
      <c r="I14" s="271"/>
      <c r="J14" s="271"/>
      <c r="K14" s="271"/>
      <c r="L14" s="271"/>
      <c r="M14" s="271"/>
      <c r="N14" s="271"/>
      <c r="O14" s="271"/>
      <c r="P14" s="271"/>
      <c r="Q14" s="271"/>
      <c r="R14" s="271"/>
      <c r="S14" s="271"/>
      <c r="T14" s="271"/>
      <c r="U14" s="271"/>
      <c r="V14" s="271"/>
      <c r="W14" s="271"/>
      <c r="X14" s="271"/>
      <c r="Y14" s="271"/>
      <c r="Z14" s="271"/>
      <c r="AA14" s="271"/>
      <c r="AB14" s="271"/>
      <c r="AC14" s="271"/>
      <c r="AD14" s="271"/>
      <c r="AE14" s="271"/>
      <c r="AF14" s="271"/>
      <c r="AG14" s="271"/>
      <c r="AH14" s="271"/>
      <c r="AI14" s="271"/>
      <c r="AJ14" s="271"/>
      <c r="AK14" s="16" t="s">
        <v>27</v>
      </c>
      <c r="AL14" s="11"/>
      <c r="AM14" s="11"/>
      <c r="AN14" s="19" t="s">
        <v>29</v>
      </c>
      <c r="AO14" s="11"/>
      <c r="AP14" s="11"/>
      <c r="AQ14" s="12"/>
      <c r="BE14" s="244"/>
      <c r="BS14" s="6" t="s">
        <v>16</v>
      </c>
    </row>
    <row r="15" spans="2:71" s="2" customFormat="1" ht="7.5" customHeight="1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2"/>
      <c r="BE15" s="244"/>
      <c r="BS15" s="6" t="s">
        <v>3</v>
      </c>
    </row>
    <row r="16" spans="2:71" s="2" customFormat="1" ht="15" customHeight="1">
      <c r="B16" s="10"/>
      <c r="C16" s="11"/>
      <c r="D16" s="16" t="s">
        <v>30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6" t="s">
        <v>25</v>
      </c>
      <c r="AL16" s="11"/>
      <c r="AM16" s="11"/>
      <c r="AN16" s="17" t="s">
        <v>31</v>
      </c>
      <c r="AO16" s="11"/>
      <c r="AP16" s="11"/>
      <c r="AQ16" s="12"/>
      <c r="BE16" s="244"/>
      <c r="BS16" s="6" t="s">
        <v>3</v>
      </c>
    </row>
    <row r="17" spans="2:71" s="2" customFormat="1" ht="19.5" customHeight="1">
      <c r="B17" s="10"/>
      <c r="C17" s="11"/>
      <c r="D17" s="11"/>
      <c r="E17" s="17" t="s">
        <v>32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6" t="s">
        <v>27</v>
      </c>
      <c r="AL17" s="11"/>
      <c r="AM17" s="11"/>
      <c r="AN17" s="17" t="s">
        <v>33</v>
      </c>
      <c r="AO17" s="11"/>
      <c r="AP17" s="11"/>
      <c r="AQ17" s="12"/>
      <c r="BE17" s="244"/>
      <c r="BS17" s="6" t="s">
        <v>34</v>
      </c>
    </row>
    <row r="18" spans="2:71" s="2" customFormat="1" ht="7.5" customHeight="1"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2"/>
      <c r="BE18" s="244"/>
      <c r="BS18" s="6" t="s">
        <v>6</v>
      </c>
    </row>
    <row r="19" spans="2:71" s="2" customFormat="1" ht="15" customHeight="1">
      <c r="B19" s="10"/>
      <c r="C19" s="11"/>
      <c r="D19" s="16" t="s">
        <v>35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2"/>
      <c r="BE19" s="244"/>
      <c r="BS19" s="6" t="s">
        <v>16</v>
      </c>
    </row>
    <row r="20" spans="2:71" s="2" customFormat="1" ht="15.75" customHeight="1">
      <c r="B20" s="10"/>
      <c r="C20" s="11"/>
      <c r="D20" s="11"/>
      <c r="E20" s="276"/>
      <c r="F20" s="271"/>
      <c r="G20" s="271"/>
      <c r="H20" s="271"/>
      <c r="I20" s="271"/>
      <c r="J20" s="271"/>
      <c r="K20" s="271"/>
      <c r="L20" s="271"/>
      <c r="M20" s="271"/>
      <c r="N20" s="271"/>
      <c r="O20" s="271"/>
      <c r="P20" s="271"/>
      <c r="Q20" s="271"/>
      <c r="R20" s="271"/>
      <c r="S20" s="271"/>
      <c r="T20" s="271"/>
      <c r="U20" s="271"/>
      <c r="V20" s="271"/>
      <c r="W20" s="271"/>
      <c r="X20" s="271"/>
      <c r="Y20" s="271"/>
      <c r="Z20" s="271"/>
      <c r="AA20" s="271"/>
      <c r="AB20" s="271"/>
      <c r="AC20" s="271"/>
      <c r="AD20" s="271"/>
      <c r="AE20" s="271"/>
      <c r="AF20" s="271"/>
      <c r="AG20" s="271"/>
      <c r="AH20" s="271"/>
      <c r="AI20" s="271"/>
      <c r="AJ20" s="271"/>
      <c r="AK20" s="271"/>
      <c r="AL20" s="271"/>
      <c r="AM20" s="271"/>
      <c r="AN20" s="271"/>
      <c r="AO20" s="11"/>
      <c r="AP20" s="11"/>
      <c r="AQ20" s="12"/>
      <c r="BE20" s="244"/>
      <c r="BS20" s="6" t="s">
        <v>3</v>
      </c>
    </row>
    <row r="21" spans="2:57" s="2" customFormat="1" ht="7.5" customHeight="1"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2"/>
      <c r="BE21" s="244"/>
    </row>
    <row r="22" spans="2:57" s="2" customFormat="1" ht="7.5" customHeight="1">
      <c r="B22" s="10"/>
      <c r="C22" s="11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11"/>
      <c r="AQ22" s="12"/>
      <c r="BE22" s="244"/>
    </row>
    <row r="23" spans="2:57" s="6" customFormat="1" ht="27" customHeight="1">
      <c r="B23" s="21"/>
      <c r="C23" s="22"/>
      <c r="D23" s="23" t="s">
        <v>36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77">
        <f>ROUNDUP($AG$49,2)</f>
        <v>0</v>
      </c>
      <c r="AL23" s="278"/>
      <c r="AM23" s="278"/>
      <c r="AN23" s="278"/>
      <c r="AO23" s="278"/>
      <c r="AP23" s="22"/>
      <c r="AQ23" s="25"/>
      <c r="BE23" s="265"/>
    </row>
    <row r="24" spans="2:57" s="6" customFormat="1" ht="7.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5"/>
      <c r="BE24" s="265"/>
    </row>
    <row r="25" spans="2:57" s="6" customFormat="1" ht="15" customHeight="1">
      <c r="B25" s="26"/>
      <c r="C25" s="27"/>
      <c r="D25" s="27" t="s">
        <v>37</v>
      </c>
      <c r="E25" s="27"/>
      <c r="F25" s="27" t="s">
        <v>38</v>
      </c>
      <c r="G25" s="27"/>
      <c r="H25" s="27"/>
      <c r="I25" s="27"/>
      <c r="J25" s="27"/>
      <c r="K25" s="27"/>
      <c r="L25" s="267">
        <v>0.21</v>
      </c>
      <c r="M25" s="268"/>
      <c r="N25" s="268"/>
      <c r="O25" s="268"/>
      <c r="P25" s="27"/>
      <c r="Q25" s="27"/>
      <c r="R25" s="27"/>
      <c r="S25" s="27"/>
      <c r="T25" s="29" t="s">
        <v>39</v>
      </c>
      <c r="U25" s="27"/>
      <c r="V25" s="27"/>
      <c r="W25" s="269">
        <f>ROUNDUP($AZ$49,2)</f>
        <v>0</v>
      </c>
      <c r="X25" s="268"/>
      <c r="Y25" s="268"/>
      <c r="Z25" s="268"/>
      <c r="AA25" s="268"/>
      <c r="AB25" s="268"/>
      <c r="AC25" s="268"/>
      <c r="AD25" s="268"/>
      <c r="AE25" s="268"/>
      <c r="AF25" s="27"/>
      <c r="AG25" s="27"/>
      <c r="AH25" s="27"/>
      <c r="AI25" s="27"/>
      <c r="AJ25" s="27"/>
      <c r="AK25" s="269">
        <f>ROUNDUP($AV$49,1)</f>
        <v>0</v>
      </c>
      <c r="AL25" s="268"/>
      <c r="AM25" s="268"/>
      <c r="AN25" s="268"/>
      <c r="AO25" s="268"/>
      <c r="AP25" s="27"/>
      <c r="AQ25" s="30"/>
      <c r="BE25" s="274"/>
    </row>
    <row r="26" spans="2:57" s="6" customFormat="1" ht="15" customHeight="1">
      <c r="B26" s="26"/>
      <c r="C26" s="27"/>
      <c r="D26" s="27"/>
      <c r="E26" s="27"/>
      <c r="F26" s="27" t="s">
        <v>40</v>
      </c>
      <c r="G26" s="27"/>
      <c r="H26" s="27"/>
      <c r="I26" s="27"/>
      <c r="J26" s="27"/>
      <c r="K26" s="27"/>
      <c r="L26" s="267">
        <v>0.15</v>
      </c>
      <c r="M26" s="268"/>
      <c r="N26" s="268"/>
      <c r="O26" s="268"/>
      <c r="P26" s="27"/>
      <c r="Q26" s="27"/>
      <c r="R26" s="27"/>
      <c r="S26" s="27"/>
      <c r="T26" s="29" t="s">
        <v>39</v>
      </c>
      <c r="U26" s="27"/>
      <c r="V26" s="27"/>
      <c r="W26" s="269">
        <f>ROUNDUP($BA$49,2)</f>
        <v>0</v>
      </c>
      <c r="X26" s="268"/>
      <c r="Y26" s="268"/>
      <c r="Z26" s="268"/>
      <c r="AA26" s="268"/>
      <c r="AB26" s="268"/>
      <c r="AC26" s="268"/>
      <c r="AD26" s="268"/>
      <c r="AE26" s="268"/>
      <c r="AF26" s="27"/>
      <c r="AG26" s="27"/>
      <c r="AH26" s="27"/>
      <c r="AI26" s="27"/>
      <c r="AJ26" s="27"/>
      <c r="AK26" s="269">
        <f>ROUNDUP($AW$49,1)</f>
        <v>0</v>
      </c>
      <c r="AL26" s="268"/>
      <c r="AM26" s="268"/>
      <c r="AN26" s="268"/>
      <c r="AO26" s="268"/>
      <c r="AP26" s="27"/>
      <c r="AQ26" s="30"/>
      <c r="BE26" s="274"/>
    </row>
    <row r="27" spans="2:57" s="6" customFormat="1" ht="15" customHeight="1" hidden="1">
      <c r="B27" s="26"/>
      <c r="C27" s="27"/>
      <c r="D27" s="27"/>
      <c r="E27" s="27"/>
      <c r="F27" s="27" t="s">
        <v>41</v>
      </c>
      <c r="G27" s="27"/>
      <c r="H27" s="27"/>
      <c r="I27" s="27"/>
      <c r="J27" s="27"/>
      <c r="K27" s="27"/>
      <c r="L27" s="267">
        <v>0.21</v>
      </c>
      <c r="M27" s="268"/>
      <c r="N27" s="268"/>
      <c r="O27" s="268"/>
      <c r="P27" s="27"/>
      <c r="Q27" s="27"/>
      <c r="R27" s="27"/>
      <c r="S27" s="27"/>
      <c r="T27" s="29" t="s">
        <v>39</v>
      </c>
      <c r="U27" s="27"/>
      <c r="V27" s="27"/>
      <c r="W27" s="269">
        <f>ROUNDUP($BB$49,2)</f>
        <v>0</v>
      </c>
      <c r="X27" s="268"/>
      <c r="Y27" s="268"/>
      <c r="Z27" s="268"/>
      <c r="AA27" s="268"/>
      <c r="AB27" s="268"/>
      <c r="AC27" s="268"/>
      <c r="AD27" s="268"/>
      <c r="AE27" s="268"/>
      <c r="AF27" s="27"/>
      <c r="AG27" s="27"/>
      <c r="AH27" s="27"/>
      <c r="AI27" s="27"/>
      <c r="AJ27" s="27"/>
      <c r="AK27" s="269">
        <v>0</v>
      </c>
      <c r="AL27" s="268"/>
      <c r="AM27" s="268"/>
      <c r="AN27" s="268"/>
      <c r="AO27" s="268"/>
      <c r="AP27" s="27"/>
      <c r="AQ27" s="30"/>
      <c r="BE27" s="274"/>
    </row>
    <row r="28" spans="2:57" s="6" customFormat="1" ht="15" customHeight="1" hidden="1">
      <c r="B28" s="26"/>
      <c r="C28" s="27"/>
      <c r="D28" s="27"/>
      <c r="E28" s="27"/>
      <c r="F28" s="27" t="s">
        <v>42</v>
      </c>
      <c r="G28" s="27"/>
      <c r="H28" s="27"/>
      <c r="I28" s="27"/>
      <c r="J28" s="27"/>
      <c r="K28" s="27"/>
      <c r="L28" s="267">
        <v>0.15</v>
      </c>
      <c r="M28" s="268"/>
      <c r="N28" s="268"/>
      <c r="O28" s="268"/>
      <c r="P28" s="27"/>
      <c r="Q28" s="27"/>
      <c r="R28" s="27"/>
      <c r="S28" s="27"/>
      <c r="T28" s="29" t="s">
        <v>39</v>
      </c>
      <c r="U28" s="27"/>
      <c r="V28" s="27"/>
      <c r="W28" s="269">
        <f>ROUNDUP($BC$49,2)</f>
        <v>0</v>
      </c>
      <c r="X28" s="268"/>
      <c r="Y28" s="268"/>
      <c r="Z28" s="268"/>
      <c r="AA28" s="268"/>
      <c r="AB28" s="268"/>
      <c r="AC28" s="268"/>
      <c r="AD28" s="268"/>
      <c r="AE28" s="268"/>
      <c r="AF28" s="27"/>
      <c r="AG28" s="27"/>
      <c r="AH28" s="27"/>
      <c r="AI28" s="27"/>
      <c r="AJ28" s="27"/>
      <c r="AK28" s="269">
        <v>0</v>
      </c>
      <c r="AL28" s="268"/>
      <c r="AM28" s="268"/>
      <c r="AN28" s="268"/>
      <c r="AO28" s="268"/>
      <c r="AP28" s="27"/>
      <c r="AQ28" s="30"/>
      <c r="BE28" s="274"/>
    </row>
    <row r="29" spans="2:57" s="6" customFormat="1" ht="15" customHeight="1" hidden="1">
      <c r="B29" s="26"/>
      <c r="C29" s="27"/>
      <c r="D29" s="27"/>
      <c r="E29" s="27"/>
      <c r="F29" s="27" t="s">
        <v>43</v>
      </c>
      <c r="G29" s="27"/>
      <c r="H29" s="27"/>
      <c r="I29" s="27"/>
      <c r="J29" s="27"/>
      <c r="K29" s="27"/>
      <c r="L29" s="267">
        <v>0</v>
      </c>
      <c r="M29" s="268"/>
      <c r="N29" s="268"/>
      <c r="O29" s="268"/>
      <c r="P29" s="27"/>
      <c r="Q29" s="27"/>
      <c r="R29" s="27"/>
      <c r="S29" s="27"/>
      <c r="T29" s="29" t="s">
        <v>39</v>
      </c>
      <c r="U29" s="27"/>
      <c r="V29" s="27"/>
      <c r="W29" s="269">
        <f>ROUNDUP($BD$49,2)</f>
        <v>0</v>
      </c>
      <c r="X29" s="268"/>
      <c r="Y29" s="268"/>
      <c r="Z29" s="268"/>
      <c r="AA29" s="268"/>
      <c r="AB29" s="268"/>
      <c r="AC29" s="268"/>
      <c r="AD29" s="268"/>
      <c r="AE29" s="268"/>
      <c r="AF29" s="27"/>
      <c r="AG29" s="27"/>
      <c r="AH29" s="27"/>
      <c r="AI29" s="27"/>
      <c r="AJ29" s="27"/>
      <c r="AK29" s="269">
        <v>0</v>
      </c>
      <c r="AL29" s="268"/>
      <c r="AM29" s="268"/>
      <c r="AN29" s="268"/>
      <c r="AO29" s="268"/>
      <c r="AP29" s="27"/>
      <c r="AQ29" s="30"/>
      <c r="BE29" s="274"/>
    </row>
    <row r="30" spans="2:57" s="6" customFormat="1" ht="7.5" customHeight="1">
      <c r="B30" s="21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5"/>
      <c r="BE30" s="265"/>
    </row>
    <row r="31" spans="2:57" s="6" customFormat="1" ht="27" customHeight="1">
      <c r="B31" s="21"/>
      <c r="C31" s="31"/>
      <c r="D31" s="32" t="s">
        <v>44</v>
      </c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4" t="s">
        <v>45</v>
      </c>
      <c r="U31" s="33"/>
      <c r="V31" s="33"/>
      <c r="W31" s="33"/>
      <c r="X31" s="255" t="s">
        <v>46</v>
      </c>
      <c r="Y31" s="252"/>
      <c r="Z31" s="252"/>
      <c r="AA31" s="252"/>
      <c r="AB31" s="252"/>
      <c r="AC31" s="33"/>
      <c r="AD31" s="33"/>
      <c r="AE31" s="33"/>
      <c r="AF31" s="33"/>
      <c r="AG31" s="33"/>
      <c r="AH31" s="33"/>
      <c r="AI31" s="33"/>
      <c r="AJ31" s="33"/>
      <c r="AK31" s="256">
        <f>ROUNDUP(SUM($AK$23:$AK$29),2)</f>
        <v>0</v>
      </c>
      <c r="AL31" s="252"/>
      <c r="AM31" s="252"/>
      <c r="AN31" s="252"/>
      <c r="AO31" s="257"/>
      <c r="AP31" s="31"/>
      <c r="AQ31" s="35"/>
      <c r="BE31" s="265"/>
    </row>
    <row r="32" spans="2:57" s="6" customFormat="1" ht="7.5" customHeight="1">
      <c r="B32" s="21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5"/>
      <c r="BE32" s="265"/>
    </row>
    <row r="33" spans="2:43" s="6" customFormat="1" ht="7.5" customHeight="1">
      <c r="B33" s="36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8"/>
    </row>
    <row r="37" spans="2:44" s="6" customFormat="1" ht="7.5" customHeight="1"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1"/>
    </row>
    <row r="38" spans="2:44" s="6" customFormat="1" ht="37.5" customHeight="1">
      <c r="B38" s="21"/>
      <c r="C38" s="258" t="s">
        <v>47</v>
      </c>
      <c r="D38" s="259"/>
      <c r="E38" s="259"/>
      <c r="F38" s="259"/>
      <c r="G38" s="259"/>
      <c r="H38" s="259"/>
      <c r="I38" s="259"/>
      <c r="J38" s="259"/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/>
      <c r="X38" s="259"/>
      <c r="Y38" s="259"/>
      <c r="Z38" s="259"/>
      <c r="AA38" s="259"/>
      <c r="AB38" s="259"/>
      <c r="AC38" s="259"/>
      <c r="AD38" s="259"/>
      <c r="AE38" s="259"/>
      <c r="AF38" s="259"/>
      <c r="AG38" s="259"/>
      <c r="AH38" s="259"/>
      <c r="AI38" s="259"/>
      <c r="AJ38" s="259"/>
      <c r="AK38" s="259"/>
      <c r="AL38" s="259"/>
      <c r="AM38" s="259"/>
      <c r="AN38" s="259"/>
      <c r="AO38" s="259"/>
      <c r="AP38" s="259"/>
      <c r="AQ38" s="259"/>
      <c r="AR38" s="41"/>
    </row>
    <row r="39" spans="2:44" s="6" customFormat="1" ht="7.5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41"/>
    </row>
    <row r="40" spans="2:44" s="42" customFormat="1" ht="27" customHeight="1">
      <c r="B40" s="43"/>
      <c r="C40" s="15" t="s">
        <v>14</v>
      </c>
      <c r="D40" s="15"/>
      <c r="E40" s="15"/>
      <c r="F40" s="15"/>
      <c r="G40" s="15"/>
      <c r="H40" s="15"/>
      <c r="I40" s="15"/>
      <c r="J40" s="15"/>
      <c r="K40" s="15"/>
      <c r="L40" s="260" t="str">
        <f>$K$6</f>
        <v>120148 - Úprava parku Petra Bezruče</v>
      </c>
      <c r="M40" s="260"/>
      <c r="N40" s="260"/>
      <c r="O40" s="260"/>
      <c r="P40" s="260"/>
      <c r="Q40" s="260"/>
      <c r="R40" s="260"/>
      <c r="S40" s="260"/>
      <c r="T40" s="260"/>
      <c r="U40" s="260"/>
      <c r="V40" s="260"/>
      <c r="W40" s="260"/>
      <c r="X40" s="260"/>
      <c r="Y40" s="260"/>
      <c r="Z40" s="260"/>
      <c r="AA40" s="260"/>
      <c r="AB40" s="260"/>
      <c r="AC40" s="260"/>
      <c r="AD40" s="260"/>
      <c r="AE40" s="260"/>
      <c r="AF40" s="260"/>
      <c r="AG40" s="260"/>
      <c r="AH40" s="260"/>
      <c r="AI40" s="260"/>
      <c r="AJ40" s="260"/>
      <c r="AK40" s="260"/>
      <c r="AL40" s="260"/>
      <c r="AM40" s="260"/>
      <c r="AN40" s="260"/>
      <c r="AO40" s="260"/>
      <c r="AP40" s="15"/>
      <c r="AQ40" s="15"/>
      <c r="AR40" s="44"/>
    </row>
    <row r="41" spans="2:44" s="6" customFormat="1" ht="7.5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41"/>
    </row>
    <row r="42" spans="2:44" s="6" customFormat="1" ht="15.75" customHeight="1">
      <c r="B42" s="21"/>
      <c r="C42" s="16" t="s">
        <v>18</v>
      </c>
      <c r="D42" s="22"/>
      <c r="E42" s="22"/>
      <c r="F42" s="22"/>
      <c r="G42" s="22"/>
      <c r="H42" s="22"/>
      <c r="I42" s="22"/>
      <c r="J42" s="22"/>
      <c r="K42" s="22"/>
      <c r="L42" s="45" t="str">
        <f>IF($K$8="","",$K$8)</f>
        <v>Ostrava</v>
      </c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16" t="s">
        <v>20</v>
      </c>
      <c r="AJ42" s="22"/>
      <c r="AK42" s="22"/>
      <c r="AL42" s="22"/>
      <c r="AM42" s="46" t="str">
        <f>IF($AN$8="","",$AN$8)</f>
        <v>08.08.2013</v>
      </c>
      <c r="AN42" s="22"/>
      <c r="AO42" s="22"/>
      <c r="AP42" s="22"/>
      <c r="AQ42" s="22"/>
      <c r="AR42" s="41"/>
    </row>
    <row r="43" spans="2:44" s="6" customFormat="1" ht="7.5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41"/>
    </row>
    <row r="44" spans="2:56" s="6" customFormat="1" ht="18.75" customHeight="1">
      <c r="B44" s="21"/>
      <c r="C44" s="16" t="s">
        <v>24</v>
      </c>
      <c r="D44" s="22"/>
      <c r="E44" s="22"/>
      <c r="F44" s="22"/>
      <c r="G44" s="22"/>
      <c r="H44" s="22"/>
      <c r="I44" s="22"/>
      <c r="J44" s="22"/>
      <c r="K44" s="22"/>
      <c r="L44" s="17" t="str">
        <f>IF($E$11="","",$E$11)</f>
        <v>SM Ostrava,městský obvod Moravská Ostrava a Přívoz</v>
      </c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16" t="s">
        <v>30</v>
      </c>
      <c r="AJ44" s="22"/>
      <c r="AK44" s="22"/>
      <c r="AL44" s="22"/>
      <c r="AM44" s="261" t="str">
        <f>IF($E$17="","",$E$17)</f>
        <v>Dopravoprojekt Ostrava spol. s r. o.</v>
      </c>
      <c r="AN44" s="259"/>
      <c r="AO44" s="259"/>
      <c r="AP44" s="259"/>
      <c r="AQ44" s="22"/>
      <c r="AR44" s="41"/>
      <c r="AS44" s="262" t="s">
        <v>48</v>
      </c>
      <c r="AT44" s="263"/>
      <c r="AU44" s="47"/>
      <c r="AV44" s="47"/>
      <c r="AW44" s="47"/>
      <c r="AX44" s="47"/>
      <c r="AY44" s="47"/>
      <c r="AZ44" s="47"/>
      <c r="BA44" s="47"/>
      <c r="BB44" s="47"/>
      <c r="BC44" s="47"/>
      <c r="BD44" s="48"/>
    </row>
    <row r="45" spans="2:56" s="6" customFormat="1" ht="15.75" customHeight="1">
      <c r="B45" s="21"/>
      <c r="C45" s="16" t="s">
        <v>28</v>
      </c>
      <c r="D45" s="22"/>
      <c r="E45" s="22"/>
      <c r="F45" s="22"/>
      <c r="G45" s="22"/>
      <c r="H45" s="22"/>
      <c r="I45" s="22"/>
      <c r="J45" s="22"/>
      <c r="K45" s="22"/>
      <c r="L45" s="17">
        <f>IF($E$14="Vyplň údaj","",$E$14)</f>
      </c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41"/>
      <c r="AS45" s="264"/>
      <c r="AT45" s="265"/>
      <c r="BD45" s="49"/>
    </row>
    <row r="46" spans="2:56" s="6" customFormat="1" ht="12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41"/>
      <c r="AS46" s="266"/>
      <c r="AT46" s="259"/>
      <c r="AU46" s="22"/>
      <c r="AV46" s="22"/>
      <c r="AW46" s="22"/>
      <c r="AX46" s="22"/>
      <c r="AY46" s="22"/>
      <c r="AZ46" s="22"/>
      <c r="BA46" s="22"/>
      <c r="BB46" s="22"/>
      <c r="BC46" s="22"/>
      <c r="BD46" s="51"/>
    </row>
    <row r="47" spans="2:57" s="6" customFormat="1" ht="30" customHeight="1">
      <c r="B47" s="21"/>
      <c r="C47" s="251" t="s">
        <v>49</v>
      </c>
      <c r="D47" s="252"/>
      <c r="E47" s="252"/>
      <c r="F47" s="252"/>
      <c r="G47" s="252"/>
      <c r="H47" s="33"/>
      <c r="I47" s="253" t="s">
        <v>50</v>
      </c>
      <c r="J47" s="252"/>
      <c r="K47" s="252"/>
      <c r="L47" s="252"/>
      <c r="M47" s="252"/>
      <c r="N47" s="252"/>
      <c r="O47" s="252"/>
      <c r="P47" s="252"/>
      <c r="Q47" s="252"/>
      <c r="R47" s="252"/>
      <c r="S47" s="252"/>
      <c r="T47" s="252"/>
      <c r="U47" s="252"/>
      <c r="V47" s="252"/>
      <c r="W47" s="252"/>
      <c r="X47" s="252"/>
      <c r="Y47" s="252"/>
      <c r="Z47" s="252"/>
      <c r="AA47" s="252"/>
      <c r="AB47" s="252"/>
      <c r="AC47" s="252"/>
      <c r="AD47" s="252"/>
      <c r="AE47" s="252"/>
      <c r="AF47" s="252"/>
      <c r="AG47" s="254" t="s">
        <v>51</v>
      </c>
      <c r="AH47" s="252"/>
      <c r="AI47" s="252"/>
      <c r="AJ47" s="252"/>
      <c r="AK47" s="252"/>
      <c r="AL47" s="252"/>
      <c r="AM47" s="252"/>
      <c r="AN47" s="253" t="s">
        <v>52</v>
      </c>
      <c r="AO47" s="252"/>
      <c r="AP47" s="252"/>
      <c r="AQ47" s="52" t="s">
        <v>53</v>
      </c>
      <c r="AR47" s="41"/>
      <c r="AS47" s="53" t="s">
        <v>54</v>
      </c>
      <c r="AT47" s="54" t="s">
        <v>55</v>
      </c>
      <c r="AU47" s="54" t="s">
        <v>56</v>
      </c>
      <c r="AV47" s="54" t="s">
        <v>57</v>
      </c>
      <c r="AW47" s="54" t="s">
        <v>58</v>
      </c>
      <c r="AX47" s="54" t="s">
        <v>59</v>
      </c>
      <c r="AY47" s="54" t="s">
        <v>60</v>
      </c>
      <c r="AZ47" s="54" t="s">
        <v>61</v>
      </c>
      <c r="BA47" s="54" t="s">
        <v>62</v>
      </c>
      <c r="BB47" s="54" t="s">
        <v>63</v>
      </c>
      <c r="BC47" s="54" t="s">
        <v>64</v>
      </c>
      <c r="BD47" s="55" t="s">
        <v>65</v>
      </c>
      <c r="BE47" s="56"/>
    </row>
    <row r="48" spans="2:56" s="6" customFormat="1" ht="12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41"/>
      <c r="AS48" s="57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9"/>
    </row>
    <row r="49" spans="2:76" s="42" customFormat="1" ht="33" customHeight="1">
      <c r="B49" s="43"/>
      <c r="C49" s="60" t="s">
        <v>66</v>
      </c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249">
        <f>ROUNDUP(SUM($AG$50:$AG$51),2)</f>
        <v>0</v>
      </c>
      <c r="AH49" s="250"/>
      <c r="AI49" s="250"/>
      <c r="AJ49" s="250"/>
      <c r="AK49" s="250"/>
      <c r="AL49" s="250"/>
      <c r="AM49" s="250"/>
      <c r="AN49" s="249">
        <f>ROUNDUP(SUM($AG$49,$AT$49),2)</f>
        <v>0</v>
      </c>
      <c r="AO49" s="250"/>
      <c r="AP49" s="250"/>
      <c r="AQ49" s="61"/>
      <c r="AR49" s="44"/>
      <c r="AS49" s="62">
        <f>ROUNDUP(SUM($AS$50:$AS$51),2)</f>
        <v>0</v>
      </c>
      <c r="AT49" s="63">
        <f>ROUNDUP(SUM($AV$49:$AW$49),1)</f>
        <v>0</v>
      </c>
      <c r="AU49" s="64">
        <f>ROUNDUP(SUM($AU$50:$AU$51),5)</f>
        <v>0</v>
      </c>
      <c r="AV49" s="63">
        <f>ROUNDUP($AZ$49*$L$25,2)</f>
        <v>0</v>
      </c>
      <c r="AW49" s="63">
        <f>ROUNDUP($BA$49*$L$26,2)</f>
        <v>0</v>
      </c>
      <c r="AX49" s="63">
        <f>ROUNDUP($BB$49*$L$25,2)</f>
        <v>0</v>
      </c>
      <c r="AY49" s="63">
        <f>ROUNDUP($BC$49*$L$26,2)</f>
        <v>0</v>
      </c>
      <c r="AZ49" s="63">
        <f>ROUNDUP(SUM($AZ$50:$AZ$51),2)</f>
        <v>0</v>
      </c>
      <c r="BA49" s="63">
        <f>ROUNDUP(SUM($BA$50:$BA$51),2)</f>
        <v>0</v>
      </c>
      <c r="BB49" s="63">
        <f>ROUNDUP(SUM($BB$50:$BB$51),2)</f>
        <v>0</v>
      </c>
      <c r="BC49" s="63">
        <f>ROUNDUP(SUM($BC$50:$BC$51),2)</f>
        <v>0</v>
      </c>
      <c r="BD49" s="65">
        <f>ROUNDUP(SUM($BD$50:$BD$51),2)</f>
        <v>0</v>
      </c>
      <c r="BS49" s="42" t="s">
        <v>67</v>
      </c>
      <c r="BT49" s="42" t="s">
        <v>68</v>
      </c>
      <c r="BU49" s="66" t="s">
        <v>69</v>
      </c>
      <c r="BV49" s="42" t="s">
        <v>70</v>
      </c>
      <c r="BW49" s="42" t="s">
        <v>4</v>
      </c>
      <c r="BX49" s="42" t="s">
        <v>71</v>
      </c>
    </row>
    <row r="50" spans="1:91" s="67" customFormat="1" ht="28.5" customHeight="1">
      <c r="A50" s="164" t="s">
        <v>625</v>
      </c>
      <c r="B50" s="68"/>
      <c r="C50" s="69"/>
      <c r="D50" s="247" t="s">
        <v>72</v>
      </c>
      <c r="E50" s="248"/>
      <c r="F50" s="248"/>
      <c r="G50" s="248"/>
      <c r="H50" s="248"/>
      <c r="I50" s="69"/>
      <c r="J50" s="247" t="s">
        <v>73</v>
      </c>
      <c r="K50" s="248"/>
      <c r="L50" s="248"/>
      <c r="M50" s="248"/>
      <c r="N50" s="248"/>
      <c r="O50" s="248"/>
      <c r="P50" s="248"/>
      <c r="Q50" s="248"/>
      <c r="R50" s="248"/>
      <c r="S50" s="248"/>
      <c r="T50" s="248"/>
      <c r="U50" s="248"/>
      <c r="V50" s="248"/>
      <c r="W50" s="248"/>
      <c r="X50" s="248"/>
      <c r="Y50" s="248"/>
      <c r="Z50" s="248"/>
      <c r="AA50" s="248"/>
      <c r="AB50" s="248"/>
      <c r="AC50" s="248"/>
      <c r="AD50" s="248"/>
      <c r="AE50" s="248"/>
      <c r="AF50" s="248"/>
      <c r="AG50" s="245">
        <f>'01 - Úprava parku Petra B...'!$M$25</f>
        <v>0</v>
      </c>
      <c r="AH50" s="246"/>
      <c r="AI50" s="246"/>
      <c r="AJ50" s="246"/>
      <c r="AK50" s="246"/>
      <c r="AL50" s="246"/>
      <c r="AM50" s="246"/>
      <c r="AN50" s="245">
        <f>ROUNDUP(SUM($AG$50,$AT$50),2)</f>
        <v>0</v>
      </c>
      <c r="AO50" s="246"/>
      <c r="AP50" s="246"/>
      <c r="AQ50" s="70" t="s">
        <v>74</v>
      </c>
      <c r="AR50" s="71"/>
      <c r="AS50" s="72">
        <v>0</v>
      </c>
      <c r="AT50" s="73">
        <f>ROUNDUP(SUM($AV$50:$AW$50),1)</f>
        <v>0</v>
      </c>
      <c r="AU50" s="74">
        <f>'01 - Úprava parku Petra B...'!$W$75</f>
        <v>0</v>
      </c>
      <c r="AV50" s="73">
        <f>'01 - Úprava parku Petra B...'!$M$27</f>
        <v>0</v>
      </c>
      <c r="AW50" s="73">
        <f>'01 - Úprava parku Petra B...'!$M$28</f>
        <v>0</v>
      </c>
      <c r="AX50" s="73">
        <f>'01 - Úprava parku Petra B...'!$M$29</f>
        <v>0</v>
      </c>
      <c r="AY50" s="73">
        <f>'01 - Úprava parku Petra B...'!$M$30</f>
        <v>0</v>
      </c>
      <c r="AZ50" s="73">
        <f>'01 - Úprava parku Petra B...'!$H$27</f>
        <v>0</v>
      </c>
      <c r="BA50" s="73">
        <f>'01 - Úprava parku Petra B...'!$H$28</f>
        <v>0</v>
      </c>
      <c r="BB50" s="73">
        <f>'01 - Úprava parku Petra B...'!$H$29</f>
        <v>0</v>
      </c>
      <c r="BC50" s="73">
        <f>'01 - Úprava parku Petra B...'!$H$30</f>
        <v>0</v>
      </c>
      <c r="BD50" s="75">
        <f>'01 - Úprava parku Petra B...'!$H$31</f>
        <v>0</v>
      </c>
      <c r="BT50" s="67" t="s">
        <v>17</v>
      </c>
      <c r="BV50" s="67" t="s">
        <v>70</v>
      </c>
      <c r="BW50" s="67" t="s">
        <v>75</v>
      </c>
      <c r="BX50" s="67" t="s">
        <v>4</v>
      </c>
      <c r="CM50" s="67" t="s">
        <v>76</v>
      </c>
    </row>
    <row r="51" spans="1:91" s="67" customFormat="1" ht="34.5" customHeight="1">
      <c r="A51" s="164" t="s">
        <v>625</v>
      </c>
      <c r="B51" s="68"/>
      <c r="C51" s="69"/>
      <c r="D51" s="247" t="s">
        <v>77</v>
      </c>
      <c r="E51" s="248"/>
      <c r="F51" s="248"/>
      <c r="G51" s="248"/>
      <c r="H51" s="248"/>
      <c r="I51" s="69"/>
      <c r="J51" s="247" t="s">
        <v>78</v>
      </c>
      <c r="K51" s="248"/>
      <c r="L51" s="248"/>
      <c r="M51" s="248"/>
      <c r="N51" s="248"/>
      <c r="O51" s="248"/>
      <c r="P51" s="248"/>
      <c r="Q51" s="248"/>
      <c r="R51" s="248"/>
      <c r="S51" s="248"/>
      <c r="T51" s="248"/>
      <c r="U51" s="248"/>
      <c r="V51" s="248"/>
      <c r="W51" s="248"/>
      <c r="X51" s="248"/>
      <c r="Y51" s="248"/>
      <c r="Z51" s="248"/>
      <c r="AA51" s="248"/>
      <c r="AB51" s="248"/>
      <c r="AC51" s="248"/>
      <c r="AD51" s="248"/>
      <c r="AE51" s="248"/>
      <c r="AF51" s="248"/>
      <c r="AG51" s="245">
        <f>'02 - Úprava parku Petra B...'!$M$25</f>
        <v>0</v>
      </c>
      <c r="AH51" s="246"/>
      <c r="AI51" s="246"/>
      <c r="AJ51" s="246"/>
      <c r="AK51" s="246"/>
      <c r="AL51" s="246"/>
      <c r="AM51" s="246"/>
      <c r="AN51" s="245">
        <f>ROUNDUP(SUM($AG$51,$AT$51),2)</f>
        <v>0</v>
      </c>
      <c r="AO51" s="246"/>
      <c r="AP51" s="246"/>
      <c r="AQ51" s="70" t="s">
        <v>74</v>
      </c>
      <c r="AR51" s="71"/>
      <c r="AS51" s="76">
        <v>0</v>
      </c>
      <c r="AT51" s="77">
        <f>ROUNDUP(SUM($AV$51:$AW$51),1)</f>
        <v>0</v>
      </c>
      <c r="AU51" s="78">
        <f>'02 - Úprava parku Petra B...'!$W$71</f>
        <v>0</v>
      </c>
      <c r="AV51" s="77">
        <f>'02 - Úprava parku Petra B...'!$M$27</f>
        <v>0</v>
      </c>
      <c r="AW51" s="77">
        <f>'02 - Úprava parku Petra B...'!$M$28</f>
        <v>0</v>
      </c>
      <c r="AX51" s="77">
        <f>'02 - Úprava parku Petra B...'!$M$29</f>
        <v>0</v>
      </c>
      <c r="AY51" s="77">
        <f>'02 - Úprava parku Petra B...'!$M$30</f>
        <v>0</v>
      </c>
      <c r="AZ51" s="77">
        <f>'02 - Úprava parku Petra B...'!$H$27</f>
        <v>0</v>
      </c>
      <c r="BA51" s="77">
        <f>'02 - Úprava parku Petra B...'!$H$28</f>
        <v>0</v>
      </c>
      <c r="BB51" s="77">
        <f>'02 - Úprava parku Petra B...'!$H$29</f>
        <v>0</v>
      </c>
      <c r="BC51" s="77">
        <f>'02 - Úprava parku Petra B...'!$H$30</f>
        <v>0</v>
      </c>
      <c r="BD51" s="79">
        <f>'02 - Úprava parku Petra B...'!$H$31</f>
        <v>0</v>
      </c>
      <c r="BT51" s="67" t="s">
        <v>17</v>
      </c>
      <c r="BV51" s="67" t="s">
        <v>70</v>
      </c>
      <c r="BW51" s="67" t="s">
        <v>79</v>
      </c>
      <c r="BX51" s="67" t="s">
        <v>4</v>
      </c>
      <c r="CM51" s="67" t="s">
        <v>76</v>
      </c>
    </row>
    <row r="52" spans="2:44" s="6" customFormat="1" ht="30.75" customHeight="1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41"/>
    </row>
    <row r="53" spans="2:44" s="6" customFormat="1" ht="7.5" customHeight="1"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41"/>
    </row>
  </sheetData>
  <sheetProtection password="CC35" sheet="1" objects="1" scenarios="1" formatColumns="0" formatRows="0" sort="0" autoFilter="0"/>
  <mergeCells count="43">
    <mergeCell ref="C2:AQ2"/>
    <mergeCell ref="C4:AQ4"/>
    <mergeCell ref="BE5:BE32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AS44:AT46"/>
    <mergeCell ref="L28:O28"/>
    <mergeCell ref="W28:AE28"/>
    <mergeCell ref="AK28:AO28"/>
    <mergeCell ref="L29:O29"/>
    <mergeCell ref="W29:AE29"/>
    <mergeCell ref="AK29:AO29"/>
    <mergeCell ref="AN47:AP47"/>
    <mergeCell ref="AN50:AP50"/>
    <mergeCell ref="AG50:AM50"/>
    <mergeCell ref="D50:H50"/>
    <mergeCell ref="J50:AF50"/>
    <mergeCell ref="X31:AB31"/>
    <mergeCell ref="AK31:AO31"/>
    <mergeCell ref="C38:AQ38"/>
    <mergeCell ref="L40:AO40"/>
    <mergeCell ref="AM44:AP44"/>
    <mergeCell ref="AR2:BE2"/>
    <mergeCell ref="AN51:AP51"/>
    <mergeCell ref="AG51:AM51"/>
    <mergeCell ref="D51:H51"/>
    <mergeCell ref="J51:AF51"/>
    <mergeCell ref="AG49:AM49"/>
    <mergeCell ref="AN49:AP49"/>
    <mergeCell ref="C47:G47"/>
    <mergeCell ref="I47:AF47"/>
    <mergeCell ref="AG47:AM47"/>
  </mergeCells>
  <hyperlinks>
    <hyperlink ref="K1:S1" location="C2" tooltip="Rekapitulace stavby" display="1) Rekapitulace stavby"/>
    <hyperlink ref="W1:AI1" location="C49" tooltip="Rekapitulace objektů stavby a soupisů prací" display="2) Rekapitulace objektů stavby a soupisů prací"/>
    <hyperlink ref="A50" location="'01 - Úprava parku Petra B...'!C2" tooltip="01 - Úprava parku Petra B..." display="/"/>
    <hyperlink ref="A51" location="'02 - Úprava parku Petra B...'!C2" tooltip="02 - Úprava parku Petra B..." display="/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69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47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4.6601562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169"/>
      <c r="B1" s="166"/>
      <c r="C1" s="166"/>
      <c r="D1" s="167" t="s">
        <v>1</v>
      </c>
      <c r="E1" s="166"/>
      <c r="F1" s="168" t="s">
        <v>626</v>
      </c>
      <c r="G1" s="168"/>
      <c r="H1" s="282" t="s">
        <v>627</v>
      </c>
      <c r="I1" s="282"/>
      <c r="J1" s="282"/>
      <c r="K1" s="282"/>
      <c r="L1" s="168" t="s">
        <v>628</v>
      </c>
      <c r="M1" s="168"/>
      <c r="N1" s="166"/>
      <c r="O1" s="167" t="s">
        <v>80</v>
      </c>
      <c r="P1" s="166"/>
      <c r="Q1" s="166"/>
      <c r="R1" s="166"/>
      <c r="S1" s="168" t="s">
        <v>629</v>
      </c>
      <c r="T1" s="168"/>
      <c r="U1" s="169"/>
      <c r="V1" s="169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70" t="s">
        <v>5</v>
      </c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3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T2" s="2" t="s">
        <v>75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76</v>
      </c>
    </row>
    <row r="4" spans="2:46" s="2" customFormat="1" ht="37.5" customHeight="1">
      <c r="B4" s="10"/>
      <c r="C4" s="258" t="s">
        <v>81</v>
      </c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2"/>
      <c r="T4" s="13" t="s">
        <v>10</v>
      </c>
      <c r="AT4" s="2" t="s">
        <v>3</v>
      </c>
    </row>
    <row r="5" spans="2:18" s="2" customFormat="1" ht="7.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2"/>
    </row>
    <row r="6" spans="2:18" s="2" customFormat="1" ht="15.75" customHeight="1">
      <c r="B6" s="10"/>
      <c r="C6" s="11"/>
      <c r="D6" s="16" t="s">
        <v>14</v>
      </c>
      <c r="E6" s="11"/>
      <c r="F6" s="304" t="str">
        <f>'Rekapitulace stavby'!$K$6</f>
        <v>120148 - Úprava parku Petra Bezruče</v>
      </c>
      <c r="G6" s="271"/>
      <c r="H6" s="271"/>
      <c r="I6" s="271"/>
      <c r="J6" s="271"/>
      <c r="K6" s="271"/>
      <c r="L6" s="271"/>
      <c r="M6" s="271"/>
      <c r="N6" s="271"/>
      <c r="O6" s="271"/>
      <c r="P6" s="271"/>
      <c r="Q6" s="271"/>
      <c r="R6" s="12"/>
    </row>
    <row r="7" spans="2:18" s="6" customFormat="1" ht="18.75" customHeight="1">
      <c r="B7" s="21"/>
      <c r="C7" s="22"/>
      <c r="D7" s="15" t="s">
        <v>82</v>
      </c>
      <c r="E7" s="22"/>
      <c r="F7" s="260" t="s">
        <v>83</v>
      </c>
      <c r="G7" s="259"/>
      <c r="H7" s="259"/>
      <c r="I7" s="259"/>
      <c r="J7" s="259"/>
      <c r="K7" s="259"/>
      <c r="L7" s="259"/>
      <c r="M7" s="259"/>
      <c r="N7" s="259"/>
      <c r="O7" s="259"/>
      <c r="P7" s="259"/>
      <c r="Q7" s="259"/>
      <c r="R7" s="25"/>
    </row>
    <row r="8" spans="2:18" s="6" customFormat="1" ht="14.25" customHeight="1">
      <c r="B8" s="21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5"/>
    </row>
    <row r="9" spans="2:18" s="6" customFormat="1" ht="15" customHeight="1">
      <c r="B9" s="21"/>
      <c r="C9" s="22"/>
      <c r="D9" s="16" t="s">
        <v>84</v>
      </c>
      <c r="E9" s="22"/>
      <c r="F9" s="17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5"/>
    </row>
    <row r="10" spans="2:18" s="6" customFormat="1" ht="15" customHeight="1">
      <c r="B10" s="21"/>
      <c r="C10" s="22"/>
      <c r="D10" s="16" t="s">
        <v>18</v>
      </c>
      <c r="E10" s="22"/>
      <c r="F10" s="17" t="s">
        <v>85</v>
      </c>
      <c r="G10" s="22"/>
      <c r="H10" s="22"/>
      <c r="I10" s="22"/>
      <c r="J10" s="22"/>
      <c r="K10" s="22"/>
      <c r="L10" s="22"/>
      <c r="M10" s="16" t="s">
        <v>20</v>
      </c>
      <c r="N10" s="22"/>
      <c r="O10" s="305" t="str">
        <f>'Rekapitulace stavby'!$AN$8</f>
        <v>08.08.2013</v>
      </c>
      <c r="P10" s="259"/>
      <c r="Q10" s="22"/>
      <c r="R10" s="25"/>
    </row>
    <row r="11" spans="2:18" s="6" customFormat="1" ht="7.5" customHeight="1">
      <c r="B11" s="21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5"/>
    </row>
    <row r="12" spans="2:18" s="6" customFormat="1" ht="15" customHeight="1">
      <c r="B12" s="21"/>
      <c r="C12" s="22"/>
      <c r="D12" s="16" t="s">
        <v>24</v>
      </c>
      <c r="E12" s="22"/>
      <c r="F12" s="22"/>
      <c r="G12" s="22"/>
      <c r="H12" s="22"/>
      <c r="I12" s="22"/>
      <c r="J12" s="22"/>
      <c r="K12" s="22"/>
      <c r="L12" s="22"/>
      <c r="M12" s="16" t="s">
        <v>25</v>
      </c>
      <c r="N12" s="22"/>
      <c r="O12" s="261"/>
      <c r="P12" s="259"/>
      <c r="Q12" s="22"/>
      <c r="R12" s="25"/>
    </row>
    <row r="13" spans="2:18" s="6" customFormat="1" ht="18.75" customHeight="1">
      <c r="B13" s="21"/>
      <c r="C13" s="22"/>
      <c r="D13" s="22"/>
      <c r="E13" s="17" t="s">
        <v>26</v>
      </c>
      <c r="F13" s="22"/>
      <c r="G13" s="22"/>
      <c r="H13" s="22"/>
      <c r="I13" s="22"/>
      <c r="J13" s="22"/>
      <c r="K13" s="22"/>
      <c r="L13" s="22"/>
      <c r="M13" s="16" t="s">
        <v>27</v>
      </c>
      <c r="N13" s="22"/>
      <c r="O13" s="261"/>
      <c r="P13" s="259"/>
      <c r="Q13" s="22"/>
      <c r="R13" s="25"/>
    </row>
    <row r="14" spans="2:18" s="6" customFormat="1" ht="7.5" customHeight="1">
      <c r="B14" s="21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5"/>
    </row>
    <row r="15" spans="2:18" s="6" customFormat="1" ht="15" customHeight="1">
      <c r="B15" s="21"/>
      <c r="C15" s="22"/>
      <c r="D15" s="16" t="s">
        <v>28</v>
      </c>
      <c r="E15" s="22"/>
      <c r="F15" s="22"/>
      <c r="G15" s="22"/>
      <c r="H15" s="22"/>
      <c r="I15" s="22"/>
      <c r="J15" s="22"/>
      <c r="K15" s="22"/>
      <c r="L15" s="22"/>
      <c r="M15" s="16" t="s">
        <v>25</v>
      </c>
      <c r="N15" s="22"/>
      <c r="O15" s="261" t="str">
        <f>IF('Rekapitulace stavby'!$AN$13="","",'Rekapitulace stavby'!$AN$13)</f>
        <v>Vyplň údaj</v>
      </c>
      <c r="P15" s="259"/>
      <c r="Q15" s="22"/>
      <c r="R15" s="25"/>
    </row>
    <row r="16" spans="2:18" s="6" customFormat="1" ht="18.75" customHeight="1">
      <c r="B16" s="21"/>
      <c r="C16" s="22"/>
      <c r="D16" s="22"/>
      <c r="E16" s="17" t="str">
        <f>IF('Rekapitulace stavby'!$E$14="","",'Rekapitulace stavby'!$E$14)</f>
        <v>Vyplň údaj</v>
      </c>
      <c r="F16" s="22"/>
      <c r="G16" s="22"/>
      <c r="H16" s="22"/>
      <c r="I16" s="22"/>
      <c r="J16" s="22"/>
      <c r="K16" s="22"/>
      <c r="L16" s="22"/>
      <c r="M16" s="16" t="s">
        <v>27</v>
      </c>
      <c r="N16" s="22"/>
      <c r="O16" s="261" t="str">
        <f>IF('Rekapitulace stavby'!$AN$14="","",'Rekapitulace stavby'!$AN$14)</f>
        <v>Vyplň údaj</v>
      </c>
      <c r="P16" s="259"/>
      <c r="Q16" s="22"/>
      <c r="R16" s="25"/>
    </row>
    <row r="17" spans="2:18" s="6" customFormat="1" ht="7.5" customHeight="1">
      <c r="B17" s="21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5"/>
    </row>
    <row r="18" spans="2:18" s="6" customFormat="1" ht="15" customHeight="1">
      <c r="B18" s="21"/>
      <c r="C18" s="22"/>
      <c r="D18" s="16" t="s">
        <v>30</v>
      </c>
      <c r="E18" s="22"/>
      <c r="F18" s="22"/>
      <c r="G18" s="22"/>
      <c r="H18" s="22"/>
      <c r="I18" s="22"/>
      <c r="J18" s="22"/>
      <c r="K18" s="22"/>
      <c r="L18" s="22"/>
      <c r="M18" s="16" t="s">
        <v>25</v>
      </c>
      <c r="N18" s="22"/>
      <c r="O18" s="261" t="str">
        <f>IF('Rekapitulace stavby'!$AN$16="","",'Rekapitulace stavby'!$AN$16)</f>
        <v>42767377</v>
      </c>
      <c r="P18" s="259"/>
      <c r="Q18" s="22"/>
      <c r="R18" s="25"/>
    </row>
    <row r="19" spans="2:18" s="6" customFormat="1" ht="18.75" customHeight="1">
      <c r="B19" s="21"/>
      <c r="C19" s="22"/>
      <c r="D19" s="22"/>
      <c r="E19" s="17" t="str">
        <f>IF('Rekapitulace stavby'!$E$17="","",'Rekapitulace stavby'!$E$17)</f>
        <v>Dopravoprojekt Ostrava spol. s r. o.</v>
      </c>
      <c r="F19" s="22"/>
      <c r="G19" s="22"/>
      <c r="H19" s="22"/>
      <c r="I19" s="22"/>
      <c r="J19" s="22"/>
      <c r="K19" s="22"/>
      <c r="L19" s="22"/>
      <c r="M19" s="16" t="s">
        <v>27</v>
      </c>
      <c r="N19" s="22"/>
      <c r="O19" s="261" t="str">
        <f>IF('Rekapitulace stavby'!$AN$17="","",'Rekapitulace stavby'!$AN$17)</f>
        <v>CZ42767377</v>
      </c>
      <c r="P19" s="259"/>
      <c r="Q19" s="22"/>
      <c r="R19" s="25"/>
    </row>
    <row r="20" spans="2:18" s="6" customFormat="1" ht="7.5" customHeight="1">
      <c r="B20" s="21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5"/>
    </row>
    <row r="21" spans="2:18" s="6" customFormat="1" ht="15" customHeight="1">
      <c r="B21" s="21"/>
      <c r="C21" s="22"/>
      <c r="D21" s="16" t="s">
        <v>35</v>
      </c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5"/>
    </row>
    <row r="22" spans="2:18" s="80" customFormat="1" ht="15.75" customHeight="1">
      <c r="B22" s="81"/>
      <c r="C22" s="82"/>
      <c r="D22" s="82"/>
      <c r="E22" s="276"/>
      <c r="F22" s="312"/>
      <c r="G22" s="312"/>
      <c r="H22" s="312"/>
      <c r="I22" s="312"/>
      <c r="J22" s="312"/>
      <c r="K22" s="312"/>
      <c r="L22" s="312"/>
      <c r="M22" s="312"/>
      <c r="N22" s="312"/>
      <c r="O22" s="312"/>
      <c r="P22" s="312"/>
      <c r="Q22" s="82"/>
      <c r="R22" s="83"/>
    </row>
    <row r="23" spans="2:18" s="6" customFormat="1" ht="7.5" customHeight="1">
      <c r="B23" s="21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5"/>
    </row>
    <row r="24" spans="2:18" s="6" customFormat="1" ht="7.5" customHeight="1">
      <c r="B24" s="21"/>
      <c r="C24" s="22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22"/>
      <c r="R24" s="25"/>
    </row>
    <row r="25" spans="2:18" s="6" customFormat="1" ht="26.25" customHeight="1">
      <c r="B25" s="21"/>
      <c r="C25" s="22"/>
      <c r="D25" s="84" t="s">
        <v>36</v>
      </c>
      <c r="E25" s="22"/>
      <c r="F25" s="22"/>
      <c r="G25" s="22"/>
      <c r="H25" s="22"/>
      <c r="I25" s="22"/>
      <c r="J25" s="22"/>
      <c r="K25" s="22"/>
      <c r="L25" s="22"/>
      <c r="M25" s="249">
        <f>ROUNDUP($N$75,2)</f>
        <v>0</v>
      </c>
      <c r="N25" s="259"/>
      <c r="O25" s="259"/>
      <c r="P25" s="259"/>
      <c r="Q25" s="22"/>
      <c r="R25" s="25"/>
    </row>
    <row r="26" spans="2:18" s="6" customFormat="1" ht="7.5" customHeight="1">
      <c r="B26" s="21"/>
      <c r="C26" s="22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22"/>
      <c r="R26" s="25"/>
    </row>
    <row r="27" spans="2:18" s="6" customFormat="1" ht="15" customHeight="1">
      <c r="B27" s="21"/>
      <c r="C27" s="22"/>
      <c r="D27" s="27" t="s">
        <v>37</v>
      </c>
      <c r="E27" s="27" t="s">
        <v>38</v>
      </c>
      <c r="F27" s="28">
        <v>0.21</v>
      </c>
      <c r="G27" s="85" t="s">
        <v>39</v>
      </c>
      <c r="H27" s="310">
        <f>SUM($BE$75:$BE$346)</f>
        <v>0</v>
      </c>
      <c r="I27" s="259"/>
      <c r="J27" s="259"/>
      <c r="K27" s="22"/>
      <c r="L27" s="22"/>
      <c r="M27" s="310">
        <f>SUM($BE$75:$BE$346)*$F$27</f>
        <v>0</v>
      </c>
      <c r="N27" s="259"/>
      <c r="O27" s="259"/>
      <c r="P27" s="259"/>
      <c r="Q27" s="22"/>
      <c r="R27" s="25"/>
    </row>
    <row r="28" spans="2:18" s="6" customFormat="1" ht="15" customHeight="1">
      <c r="B28" s="21"/>
      <c r="C28" s="22"/>
      <c r="D28" s="22"/>
      <c r="E28" s="27" t="s">
        <v>40</v>
      </c>
      <c r="F28" s="28">
        <v>0.15</v>
      </c>
      <c r="G28" s="85" t="s">
        <v>39</v>
      </c>
      <c r="H28" s="310">
        <f>SUM($BF$75:$BF$346)</f>
        <v>0</v>
      </c>
      <c r="I28" s="259"/>
      <c r="J28" s="259"/>
      <c r="K28" s="22"/>
      <c r="L28" s="22"/>
      <c r="M28" s="310">
        <f>SUM($BF$75:$BF$346)*$F$28</f>
        <v>0</v>
      </c>
      <c r="N28" s="259"/>
      <c r="O28" s="259"/>
      <c r="P28" s="259"/>
      <c r="Q28" s="22"/>
      <c r="R28" s="25"/>
    </row>
    <row r="29" spans="2:18" s="6" customFormat="1" ht="15" customHeight="1" hidden="1">
      <c r="B29" s="21"/>
      <c r="C29" s="22"/>
      <c r="D29" s="22"/>
      <c r="E29" s="27" t="s">
        <v>41</v>
      </c>
      <c r="F29" s="28">
        <v>0.21</v>
      </c>
      <c r="G29" s="85" t="s">
        <v>39</v>
      </c>
      <c r="H29" s="310">
        <f>SUM($BG$75:$BG$346)</f>
        <v>0</v>
      </c>
      <c r="I29" s="259"/>
      <c r="J29" s="259"/>
      <c r="K29" s="22"/>
      <c r="L29" s="22"/>
      <c r="M29" s="310">
        <v>0</v>
      </c>
      <c r="N29" s="259"/>
      <c r="O29" s="259"/>
      <c r="P29" s="259"/>
      <c r="Q29" s="22"/>
      <c r="R29" s="25"/>
    </row>
    <row r="30" spans="2:18" s="6" customFormat="1" ht="15" customHeight="1" hidden="1">
      <c r="B30" s="21"/>
      <c r="C30" s="22"/>
      <c r="D30" s="22"/>
      <c r="E30" s="27" t="s">
        <v>42</v>
      </c>
      <c r="F30" s="28">
        <v>0.15</v>
      </c>
      <c r="G30" s="85" t="s">
        <v>39</v>
      </c>
      <c r="H30" s="310">
        <f>SUM($BH$75:$BH$346)</f>
        <v>0</v>
      </c>
      <c r="I30" s="259"/>
      <c r="J30" s="259"/>
      <c r="K30" s="22"/>
      <c r="L30" s="22"/>
      <c r="M30" s="310">
        <v>0</v>
      </c>
      <c r="N30" s="259"/>
      <c r="O30" s="259"/>
      <c r="P30" s="259"/>
      <c r="Q30" s="22"/>
      <c r="R30" s="25"/>
    </row>
    <row r="31" spans="2:18" s="6" customFormat="1" ht="15" customHeight="1" hidden="1">
      <c r="B31" s="21"/>
      <c r="C31" s="22"/>
      <c r="D31" s="22"/>
      <c r="E31" s="27" t="s">
        <v>43</v>
      </c>
      <c r="F31" s="28">
        <v>0</v>
      </c>
      <c r="G31" s="85" t="s">
        <v>39</v>
      </c>
      <c r="H31" s="310">
        <f>SUM($BI$75:$BI$346)</f>
        <v>0</v>
      </c>
      <c r="I31" s="259"/>
      <c r="J31" s="259"/>
      <c r="K31" s="22"/>
      <c r="L31" s="22"/>
      <c r="M31" s="310">
        <v>0</v>
      </c>
      <c r="N31" s="259"/>
      <c r="O31" s="259"/>
      <c r="P31" s="259"/>
      <c r="Q31" s="22"/>
      <c r="R31" s="25"/>
    </row>
    <row r="32" spans="2:18" s="6" customFormat="1" ht="7.5" customHeight="1">
      <c r="B32" s="21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5"/>
    </row>
    <row r="33" spans="2:18" s="6" customFormat="1" ht="26.25" customHeight="1">
      <c r="B33" s="21"/>
      <c r="C33" s="31"/>
      <c r="D33" s="32" t="s">
        <v>44</v>
      </c>
      <c r="E33" s="33"/>
      <c r="F33" s="33"/>
      <c r="G33" s="86" t="s">
        <v>45</v>
      </c>
      <c r="H33" s="34" t="s">
        <v>46</v>
      </c>
      <c r="I33" s="33"/>
      <c r="J33" s="33"/>
      <c r="K33" s="33"/>
      <c r="L33" s="256">
        <f>ROUNDUP(SUM($M$25:$M$31),2)</f>
        <v>0</v>
      </c>
      <c r="M33" s="252"/>
      <c r="N33" s="252"/>
      <c r="O33" s="252"/>
      <c r="P33" s="257"/>
      <c r="Q33" s="31"/>
      <c r="R33" s="35"/>
    </row>
    <row r="34" spans="2:18" s="6" customFormat="1" ht="15" customHeight="1"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8"/>
    </row>
    <row r="38" spans="2:18" s="6" customFormat="1" ht="7.5" customHeight="1">
      <c r="B38" s="87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9"/>
    </row>
    <row r="39" spans="2:21" s="6" customFormat="1" ht="37.5" customHeight="1">
      <c r="B39" s="21"/>
      <c r="C39" s="258" t="s">
        <v>86</v>
      </c>
      <c r="D39" s="259"/>
      <c r="E39" s="259"/>
      <c r="F39" s="259"/>
      <c r="G39" s="259"/>
      <c r="H39" s="259"/>
      <c r="I39" s="259"/>
      <c r="J39" s="259"/>
      <c r="K39" s="259"/>
      <c r="L39" s="259"/>
      <c r="M39" s="259"/>
      <c r="N39" s="259"/>
      <c r="O39" s="259"/>
      <c r="P39" s="259"/>
      <c r="Q39" s="259"/>
      <c r="R39" s="311"/>
      <c r="T39" s="22"/>
      <c r="U39" s="22"/>
    </row>
    <row r="40" spans="2:21" s="6" customFormat="1" ht="7.5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5"/>
      <c r="T40" s="22"/>
      <c r="U40" s="22"/>
    </row>
    <row r="41" spans="2:21" s="6" customFormat="1" ht="15" customHeight="1">
      <c r="B41" s="21"/>
      <c r="C41" s="16" t="s">
        <v>14</v>
      </c>
      <c r="D41" s="22"/>
      <c r="E41" s="22"/>
      <c r="F41" s="304" t="str">
        <f>$F$6</f>
        <v>120148 - Úprava parku Petra Bezruče</v>
      </c>
      <c r="G41" s="259"/>
      <c r="H41" s="259"/>
      <c r="I41" s="259"/>
      <c r="J41" s="259"/>
      <c r="K41" s="259"/>
      <c r="L41" s="259"/>
      <c r="M41" s="259"/>
      <c r="N41" s="259"/>
      <c r="O41" s="259"/>
      <c r="P41" s="259"/>
      <c r="Q41" s="259"/>
      <c r="R41" s="25"/>
      <c r="T41" s="22"/>
      <c r="U41" s="22"/>
    </row>
    <row r="42" spans="2:21" s="6" customFormat="1" ht="15" customHeight="1">
      <c r="B42" s="21"/>
      <c r="C42" s="15" t="s">
        <v>82</v>
      </c>
      <c r="D42" s="22"/>
      <c r="E42" s="22"/>
      <c r="F42" s="260" t="str">
        <f>$F$7</f>
        <v>01 - Úprava parku Petra Bezruče - bez údržby</v>
      </c>
      <c r="G42" s="259"/>
      <c r="H42" s="259"/>
      <c r="I42" s="259"/>
      <c r="J42" s="259"/>
      <c r="K42" s="259"/>
      <c r="L42" s="259"/>
      <c r="M42" s="259"/>
      <c r="N42" s="259"/>
      <c r="O42" s="259"/>
      <c r="P42" s="259"/>
      <c r="Q42" s="259"/>
      <c r="R42" s="25"/>
      <c r="T42" s="22"/>
      <c r="U42" s="22"/>
    </row>
    <row r="43" spans="2:21" s="6" customFormat="1" ht="7.5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5"/>
      <c r="T43" s="22"/>
      <c r="U43" s="22"/>
    </row>
    <row r="44" spans="2:21" s="6" customFormat="1" ht="18.75" customHeight="1">
      <c r="B44" s="21"/>
      <c r="C44" s="16" t="s">
        <v>18</v>
      </c>
      <c r="D44" s="22"/>
      <c r="E44" s="22"/>
      <c r="F44" s="17" t="str">
        <f>$F$10</f>
        <v> </v>
      </c>
      <c r="G44" s="22"/>
      <c r="H44" s="22"/>
      <c r="I44" s="22"/>
      <c r="J44" s="22"/>
      <c r="K44" s="16" t="s">
        <v>20</v>
      </c>
      <c r="L44" s="22"/>
      <c r="M44" s="305" t="str">
        <f>IF($O$10="","",$O$10)</f>
        <v>08.08.2013</v>
      </c>
      <c r="N44" s="259"/>
      <c r="O44" s="259"/>
      <c r="P44" s="259"/>
      <c r="Q44" s="22"/>
      <c r="R44" s="25"/>
      <c r="T44" s="22"/>
      <c r="U44" s="22"/>
    </row>
    <row r="45" spans="2:21" s="6" customFormat="1" ht="7.5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5"/>
      <c r="T45" s="22"/>
      <c r="U45" s="22"/>
    </row>
    <row r="46" spans="2:21" s="6" customFormat="1" ht="15.75" customHeight="1">
      <c r="B46" s="21"/>
      <c r="C46" s="16" t="s">
        <v>24</v>
      </c>
      <c r="D46" s="22"/>
      <c r="E46" s="22"/>
      <c r="F46" s="17" t="str">
        <f>$E$13</f>
        <v>SM Ostrava,městský obvod Moravská Ostrava a Přívoz</v>
      </c>
      <c r="G46" s="22"/>
      <c r="H46" s="22"/>
      <c r="I46" s="22"/>
      <c r="J46" s="22"/>
      <c r="K46" s="16" t="s">
        <v>30</v>
      </c>
      <c r="L46" s="22"/>
      <c r="M46" s="261" t="str">
        <f>$E$19</f>
        <v>Dopravoprojekt Ostrava spol. s r. o.</v>
      </c>
      <c r="N46" s="259"/>
      <c r="O46" s="259"/>
      <c r="P46" s="259"/>
      <c r="Q46" s="259"/>
      <c r="R46" s="25"/>
      <c r="T46" s="22"/>
      <c r="U46" s="22"/>
    </row>
    <row r="47" spans="2:21" s="6" customFormat="1" ht="15" customHeight="1">
      <c r="B47" s="21"/>
      <c r="C47" s="16" t="s">
        <v>28</v>
      </c>
      <c r="D47" s="22"/>
      <c r="E47" s="22"/>
      <c r="F47" s="17" t="str">
        <f>IF($E$16="","",$E$16)</f>
        <v>Vyplň údaj</v>
      </c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5"/>
      <c r="T47" s="22"/>
      <c r="U47" s="22"/>
    </row>
    <row r="48" spans="2:21" s="6" customFormat="1" ht="11.25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5"/>
      <c r="T48" s="22"/>
      <c r="U48" s="22"/>
    </row>
    <row r="49" spans="2:21" s="6" customFormat="1" ht="30" customHeight="1">
      <c r="B49" s="21"/>
      <c r="C49" s="308" t="s">
        <v>87</v>
      </c>
      <c r="D49" s="309"/>
      <c r="E49" s="309"/>
      <c r="F49" s="309"/>
      <c r="G49" s="309"/>
      <c r="H49" s="31"/>
      <c r="I49" s="31"/>
      <c r="J49" s="31"/>
      <c r="K49" s="31"/>
      <c r="L49" s="31"/>
      <c r="M49" s="31"/>
      <c r="N49" s="308" t="s">
        <v>88</v>
      </c>
      <c r="O49" s="309"/>
      <c r="P49" s="309"/>
      <c r="Q49" s="309"/>
      <c r="R49" s="35"/>
      <c r="T49" s="22"/>
      <c r="U49" s="22"/>
    </row>
    <row r="50" spans="2:21" s="6" customFormat="1" ht="11.25" customHeight="1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5"/>
      <c r="T50" s="22"/>
      <c r="U50" s="22"/>
    </row>
    <row r="51" spans="2:47" s="6" customFormat="1" ht="30" customHeight="1">
      <c r="B51" s="21"/>
      <c r="C51" s="60" t="s">
        <v>89</v>
      </c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49">
        <f>ROUNDUP($N$75,2)</f>
        <v>0</v>
      </c>
      <c r="O51" s="259"/>
      <c r="P51" s="259"/>
      <c r="Q51" s="259"/>
      <c r="R51" s="25"/>
      <c r="T51" s="22"/>
      <c r="U51" s="22"/>
      <c r="AU51" s="6" t="s">
        <v>90</v>
      </c>
    </row>
    <row r="52" spans="2:21" s="66" customFormat="1" ht="25.5" customHeight="1">
      <c r="B52" s="90"/>
      <c r="C52" s="91"/>
      <c r="D52" s="91" t="s">
        <v>91</v>
      </c>
      <c r="E52" s="91"/>
      <c r="F52" s="91"/>
      <c r="G52" s="91"/>
      <c r="H52" s="91"/>
      <c r="I52" s="91"/>
      <c r="J52" s="91"/>
      <c r="K52" s="91"/>
      <c r="L52" s="91"/>
      <c r="M52" s="91"/>
      <c r="N52" s="306">
        <f>ROUNDUP($N$76,2)</f>
        <v>0</v>
      </c>
      <c r="O52" s="307"/>
      <c r="P52" s="307"/>
      <c r="Q52" s="307"/>
      <c r="R52" s="92"/>
      <c r="T52" s="91"/>
      <c r="U52" s="91"/>
    </row>
    <row r="53" spans="2:21" s="93" customFormat="1" ht="21" customHeight="1">
      <c r="B53" s="94"/>
      <c r="C53" s="95"/>
      <c r="D53" s="95" t="s">
        <v>92</v>
      </c>
      <c r="E53" s="95"/>
      <c r="F53" s="95"/>
      <c r="G53" s="95"/>
      <c r="H53" s="95"/>
      <c r="I53" s="95"/>
      <c r="J53" s="95"/>
      <c r="K53" s="95"/>
      <c r="L53" s="95"/>
      <c r="M53" s="95"/>
      <c r="N53" s="302">
        <f>ROUNDUP($N$77,2)</f>
        <v>0</v>
      </c>
      <c r="O53" s="303"/>
      <c r="P53" s="303"/>
      <c r="Q53" s="303"/>
      <c r="R53" s="96"/>
      <c r="T53" s="95"/>
      <c r="U53" s="95"/>
    </row>
    <row r="54" spans="2:21" s="93" customFormat="1" ht="21" customHeight="1">
      <c r="B54" s="94"/>
      <c r="C54" s="95"/>
      <c r="D54" s="95" t="s">
        <v>93</v>
      </c>
      <c r="E54" s="95"/>
      <c r="F54" s="95"/>
      <c r="G54" s="95"/>
      <c r="H54" s="95"/>
      <c r="I54" s="95"/>
      <c r="J54" s="95"/>
      <c r="K54" s="95"/>
      <c r="L54" s="95"/>
      <c r="M54" s="95"/>
      <c r="N54" s="302">
        <f>ROUNDUP($N$339,2)</f>
        <v>0</v>
      </c>
      <c r="O54" s="303"/>
      <c r="P54" s="303"/>
      <c r="Q54" s="303"/>
      <c r="R54" s="96"/>
      <c r="T54" s="95"/>
      <c r="U54" s="95"/>
    </row>
    <row r="55" spans="2:21" s="93" customFormat="1" ht="21" customHeight="1">
      <c r="B55" s="94"/>
      <c r="C55" s="95"/>
      <c r="D55" s="95" t="s">
        <v>94</v>
      </c>
      <c r="E55" s="95"/>
      <c r="F55" s="95"/>
      <c r="G55" s="95"/>
      <c r="H55" s="95"/>
      <c r="I55" s="95"/>
      <c r="J55" s="95"/>
      <c r="K55" s="95"/>
      <c r="L55" s="95"/>
      <c r="M55" s="95"/>
      <c r="N55" s="302">
        <f>ROUNDUP($N$340,2)</f>
        <v>0</v>
      </c>
      <c r="O55" s="303"/>
      <c r="P55" s="303"/>
      <c r="Q55" s="303"/>
      <c r="R55" s="96"/>
      <c r="T55" s="95"/>
      <c r="U55" s="95"/>
    </row>
    <row r="56" spans="2:21" s="66" customFormat="1" ht="25.5" customHeight="1">
      <c r="B56" s="90"/>
      <c r="C56" s="91"/>
      <c r="D56" s="91" t="s">
        <v>95</v>
      </c>
      <c r="E56" s="91"/>
      <c r="F56" s="91"/>
      <c r="G56" s="91"/>
      <c r="H56" s="91"/>
      <c r="I56" s="91"/>
      <c r="J56" s="91"/>
      <c r="K56" s="91"/>
      <c r="L56" s="91"/>
      <c r="M56" s="91"/>
      <c r="N56" s="306">
        <f>ROUNDUP($N$343,2)</f>
        <v>0</v>
      </c>
      <c r="O56" s="307"/>
      <c r="P56" s="307"/>
      <c r="Q56" s="307"/>
      <c r="R56" s="92"/>
      <c r="T56" s="91"/>
      <c r="U56" s="91"/>
    </row>
    <row r="57" spans="2:21" s="93" customFormat="1" ht="21" customHeight="1">
      <c r="B57" s="94"/>
      <c r="C57" s="95"/>
      <c r="D57" s="95" t="s">
        <v>96</v>
      </c>
      <c r="E57" s="95"/>
      <c r="F57" s="95"/>
      <c r="G57" s="95"/>
      <c r="H57" s="95"/>
      <c r="I57" s="95"/>
      <c r="J57" s="95"/>
      <c r="K57" s="95"/>
      <c r="L57" s="95"/>
      <c r="M57" s="95"/>
      <c r="N57" s="302">
        <f>ROUNDUP($N$344,2)</f>
        <v>0</v>
      </c>
      <c r="O57" s="303"/>
      <c r="P57" s="303"/>
      <c r="Q57" s="303"/>
      <c r="R57" s="96"/>
      <c r="T57" s="95"/>
      <c r="U57" s="95"/>
    </row>
    <row r="58" spans="2:21" s="6" customFormat="1" ht="22.5" customHeight="1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5"/>
      <c r="T58" s="22"/>
      <c r="U58" s="22"/>
    </row>
    <row r="59" spans="2:21" s="6" customFormat="1" ht="7.5" customHeight="1">
      <c r="B59" s="36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8"/>
      <c r="T59" s="22"/>
      <c r="U59" s="22"/>
    </row>
    <row r="63" spans="2:19" s="6" customFormat="1" ht="7.5" customHeight="1">
      <c r="B63" s="39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1"/>
    </row>
    <row r="64" spans="2:19" s="6" customFormat="1" ht="37.5" customHeight="1">
      <c r="B64" s="21"/>
      <c r="C64" s="258" t="s">
        <v>97</v>
      </c>
      <c r="D64" s="259"/>
      <c r="E64" s="259"/>
      <c r="F64" s="259"/>
      <c r="G64" s="259"/>
      <c r="H64" s="259"/>
      <c r="I64" s="259"/>
      <c r="J64" s="259"/>
      <c r="K64" s="259"/>
      <c r="L64" s="259"/>
      <c r="M64" s="259"/>
      <c r="N64" s="259"/>
      <c r="O64" s="259"/>
      <c r="P64" s="259"/>
      <c r="Q64" s="259"/>
      <c r="R64" s="259"/>
      <c r="S64" s="41"/>
    </row>
    <row r="65" spans="2:19" s="6" customFormat="1" ht="7.5" customHeight="1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41"/>
    </row>
    <row r="66" spans="2:19" s="6" customFormat="1" ht="15" customHeight="1">
      <c r="B66" s="21"/>
      <c r="C66" s="16" t="s">
        <v>14</v>
      </c>
      <c r="D66" s="22"/>
      <c r="E66" s="22"/>
      <c r="F66" s="304" t="str">
        <f>$F$6</f>
        <v>120148 - Úprava parku Petra Bezruče</v>
      </c>
      <c r="G66" s="259"/>
      <c r="H66" s="259"/>
      <c r="I66" s="259"/>
      <c r="J66" s="259"/>
      <c r="K66" s="259"/>
      <c r="L66" s="259"/>
      <c r="M66" s="259"/>
      <c r="N66" s="259"/>
      <c r="O66" s="259"/>
      <c r="P66" s="259"/>
      <c r="Q66" s="259"/>
      <c r="R66" s="22"/>
      <c r="S66" s="41"/>
    </row>
    <row r="67" spans="2:19" s="6" customFormat="1" ht="15" customHeight="1">
      <c r="B67" s="21"/>
      <c r="C67" s="15" t="s">
        <v>82</v>
      </c>
      <c r="D67" s="22"/>
      <c r="E67" s="22"/>
      <c r="F67" s="260" t="str">
        <f>$F$7</f>
        <v>01 - Úprava parku Petra Bezruče - bez údržby</v>
      </c>
      <c r="G67" s="259"/>
      <c r="H67" s="259"/>
      <c r="I67" s="259"/>
      <c r="J67" s="259"/>
      <c r="K67" s="259"/>
      <c r="L67" s="259"/>
      <c r="M67" s="259"/>
      <c r="N67" s="259"/>
      <c r="O67" s="259"/>
      <c r="P67" s="259"/>
      <c r="Q67" s="259"/>
      <c r="R67" s="22"/>
      <c r="S67" s="41"/>
    </row>
    <row r="68" spans="2:19" s="6" customFormat="1" ht="7.5" customHeight="1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41"/>
    </row>
    <row r="69" spans="2:19" s="6" customFormat="1" ht="18.75" customHeight="1">
      <c r="B69" s="21"/>
      <c r="C69" s="16" t="s">
        <v>18</v>
      </c>
      <c r="D69" s="22"/>
      <c r="E69" s="22"/>
      <c r="F69" s="17" t="str">
        <f>$F$10</f>
        <v> </v>
      </c>
      <c r="G69" s="22"/>
      <c r="H69" s="22"/>
      <c r="I69" s="22"/>
      <c r="J69" s="22"/>
      <c r="K69" s="16" t="s">
        <v>20</v>
      </c>
      <c r="L69" s="22"/>
      <c r="M69" s="305" t="str">
        <f>IF($O$10="","",$O$10)</f>
        <v>08.08.2013</v>
      </c>
      <c r="N69" s="259"/>
      <c r="O69" s="259"/>
      <c r="P69" s="259"/>
      <c r="Q69" s="22"/>
      <c r="R69" s="22"/>
      <c r="S69" s="41"/>
    </row>
    <row r="70" spans="2:19" s="6" customFormat="1" ht="7.5" customHeight="1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41"/>
    </row>
    <row r="71" spans="2:19" s="6" customFormat="1" ht="15.75" customHeight="1">
      <c r="B71" s="21"/>
      <c r="C71" s="16" t="s">
        <v>24</v>
      </c>
      <c r="D71" s="22"/>
      <c r="E71" s="22"/>
      <c r="F71" s="17" t="str">
        <f>$E$13</f>
        <v>SM Ostrava,městský obvod Moravská Ostrava a Přívoz</v>
      </c>
      <c r="G71" s="22"/>
      <c r="H71" s="22"/>
      <c r="I71" s="22"/>
      <c r="J71" s="22"/>
      <c r="K71" s="16" t="s">
        <v>30</v>
      </c>
      <c r="L71" s="22"/>
      <c r="M71" s="261" t="str">
        <f>$E$19</f>
        <v>Dopravoprojekt Ostrava spol. s r. o.</v>
      </c>
      <c r="N71" s="259"/>
      <c r="O71" s="259"/>
      <c r="P71" s="259"/>
      <c r="Q71" s="259"/>
      <c r="R71" s="22"/>
      <c r="S71" s="41"/>
    </row>
    <row r="72" spans="2:19" s="6" customFormat="1" ht="15" customHeight="1">
      <c r="B72" s="21"/>
      <c r="C72" s="16" t="s">
        <v>28</v>
      </c>
      <c r="D72" s="22"/>
      <c r="E72" s="22"/>
      <c r="F72" s="17" t="str">
        <f>IF($E$16="","",$E$16)</f>
        <v>Vyplň údaj</v>
      </c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41"/>
    </row>
    <row r="73" spans="2:19" s="6" customFormat="1" ht="11.25" customHeight="1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41"/>
    </row>
    <row r="74" spans="2:27" s="97" customFormat="1" ht="30" customHeight="1">
      <c r="B74" s="98"/>
      <c r="C74" s="99" t="s">
        <v>98</v>
      </c>
      <c r="D74" s="100" t="s">
        <v>53</v>
      </c>
      <c r="E74" s="100" t="s">
        <v>49</v>
      </c>
      <c r="F74" s="300" t="s">
        <v>99</v>
      </c>
      <c r="G74" s="301"/>
      <c r="H74" s="301"/>
      <c r="I74" s="301"/>
      <c r="J74" s="100" t="s">
        <v>100</v>
      </c>
      <c r="K74" s="100" t="s">
        <v>101</v>
      </c>
      <c r="L74" s="300" t="s">
        <v>102</v>
      </c>
      <c r="M74" s="301"/>
      <c r="N74" s="300" t="s">
        <v>103</v>
      </c>
      <c r="O74" s="301"/>
      <c r="P74" s="301"/>
      <c r="Q74" s="301"/>
      <c r="R74" s="101" t="s">
        <v>104</v>
      </c>
      <c r="S74" s="102"/>
      <c r="T74" s="53" t="s">
        <v>105</v>
      </c>
      <c r="U74" s="54" t="s">
        <v>37</v>
      </c>
      <c r="V74" s="54" t="s">
        <v>106</v>
      </c>
      <c r="W74" s="54" t="s">
        <v>107</v>
      </c>
      <c r="X74" s="54" t="s">
        <v>108</v>
      </c>
      <c r="Y74" s="54" t="s">
        <v>109</v>
      </c>
      <c r="Z74" s="54" t="s">
        <v>110</v>
      </c>
      <c r="AA74" s="55" t="s">
        <v>111</v>
      </c>
    </row>
    <row r="75" spans="2:63" s="6" customFormat="1" ht="30" customHeight="1">
      <c r="B75" s="21"/>
      <c r="C75" s="60" t="s">
        <v>89</v>
      </c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88">
        <f>$BK$75</f>
        <v>0</v>
      </c>
      <c r="O75" s="259"/>
      <c r="P75" s="259"/>
      <c r="Q75" s="259"/>
      <c r="R75" s="22"/>
      <c r="S75" s="41"/>
      <c r="T75" s="57"/>
      <c r="U75" s="58"/>
      <c r="V75" s="58"/>
      <c r="W75" s="103">
        <f>$W$76+$W$343</f>
        <v>0</v>
      </c>
      <c r="X75" s="58"/>
      <c r="Y75" s="103">
        <f>$Y$76+$Y$343</f>
        <v>128.343869</v>
      </c>
      <c r="Z75" s="58"/>
      <c r="AA75" s="104">
        <f>$AA$76+$AA$343</f>
        <v>0</v>
      </c>
      <c r="AT75" s="6" t="s">
        <v>67</v>
      </c>
      <c r="AU75" s="6" t="s">
        <v>90</v>
      </c>
      <c r="BK75" s="105">
        <f>$BK$76+$BK$343</f>
        <v>0</v>
      </c>
    </row>
    <row r="76" spans="2:63" s="106" customFormat="1" ht="37.5" customHeight="1">
      <c r="B76" s="107"/>
      <c r="C76" s="108"/>
      <c r="D76" s="109" t="s">
        <v>91</v>
      </c>
      <c r="E76" s="108"/>
      <c r="F76" s="108"/>
      <c r="G76" s="108"/>
      <c r="H76" s="108"/>
      <c r="I76" s="108"/>
      <c r="J76" s="108"/>
      <c r="K76" s="108"/>
      <c r="L76" s="108"/>
      <c r="M76" s="108"/>
      <c r="N76" s="279">
        <f>$BK$76</f>
        <v>0</v>
      </c>
      <c r="O76" s="280"/>
      <c r="P76" s="280"/>
      <c r="Q76" s="280"/>
      <c r="R76" s="108"/>
      <c r="S76" s="110"/>
      <c r="T76" s="111"/>
      <c r="U76" s="108"/>
      <c r="V76" s="108"/>
      <c r="W76" s="112">
        <f>$W$77+$W$339+$W$340</f>
        <v>0</v>
      </c>
      <c r="X76" s="108"/>
      <c r="Y76" s="112">
        <f>$Y$77+$Y$339+$Y$340</f>
        <v>128.340349</v>
      </c>
      <c r="Z76" s="108"/>
      <c r="AA76" s="113">
        <f>$AA$77+$AA$339+$AA$340</f>
        <v>0</v>
      </c>
      <c r="AR76" s="114" t="s">
        <v>17</v>
      </c>
      <c r="AT76" s="114" t="s">
        <v>67</v>
      </c>
      <c r="AU76" s="114" t="s">
        <v>68</v>
      </c>
      <c r="AY76" s="114" t="s">
        <v>112</v>
      </c>
      <c r="BK76" s="115">
        <f>$BK$77+$BK$339+$BK$340</f>
        <v>0</v>
      </c>
    </row>
    <row r="77" spans="2:63" s="106" customFormat="1" ht="21" customHeight="1">
      <c r="B77" s="107"/>
      <c r="C77" s="108"/>
      <c r="D77" s="116" t="s">
        <v>92</v>
      </c>
      <c r="E77" s="108"/>
      <c r="F77" s="108"/>
      <c r="G77" s="108"/>
      <c r="H77" s="108"/>
      <c r="I77" s="108"/>
      <c r="J77" s="108"/>
      <c r="K77" s="108"/>
      <c r="L77" s="108"/>
      <c r="M77" s="108"/>
      <c r="N77" s="281">
        <f>$BK$77</f>
        <v>0</v>
      </c>
      <c r="O77" s="280"/>
      <c r="P77" s="280"/>
      <c r="Q77" s="280"/>
      <c r="R77" s="108"/>
      <c r="S77" s="110"/>
      <c r="T77" s="111"/>
      <c r="U77" s="108"/>
      <c r="V77" s="108"/>
      <c r="W77" s="112">
        <f>SUM($W$78:$W$338)</f>
        <v>0</v>
      </c>
      <c r="X77" s="108"/>
      <c r="Y77" s="112">
        <f>SUM($Y$78:$Y$338)</f>
        <v>128.340349</v>
      </c>
      <c r="Z77" s="108"/>
      <c r="AA77" s="113">
        <f>SUM($AA$78:$AA$338)</f>
        <v>0</v>
      </c>
      <c r="AR77" s="114" t="s">
        <v>17</v>
      </c>
      <c r="AT77" s="114" t="s">
        <v>67</v>
      </c>
      <c r="AU77" s="114" t="s">
        <v>17</v>
      </c>
      <c r="AY77" s="114" t="s">
        <v>112</v>
      </c>
      <c r="BK77" s="115">
        <f>SUM($BK$78:$BK$338)</f>
        <v>0</v>
      </c>
    </row>
    <row r="78" spans="2:65" s="6" customFormat="1" ht="27" customHeight="1">
      <c r="B78" s="21"/>
      <c r="C78" s="117" t="s">
        <v>17</v>
      </c>
      <c r="D78" s="117" t="s">
        <v>113</v>
      </c>
      <c r="E78" s="118" t="s">
        <v>114</v>
      </c>
      <c r="F78" s="284" t="s">
        <v>115</v>
      </c>
      <c r="G78" s="285"/>
      <c r="H78" s="285"/>
      <c r="I78" s="285"/>
      <c r="J78" s="120" t="s">
        <v>116</v>
      </c>
      <c r="K78" s="121">
        <v>0.9</v>
      </c>
      <c r="L78" s="286"/>
      <c r="M78" s="285"/>
      <c r="N78" s="287">
        <f>ROUND($L$78*$K$78,2)</f>
        <v>0</v>
      </c>
      <c r="O78" s="285"/>
      <c r="P78" s="285"/>
      <c r="Q78" s="285"/>
      <c r="R78" s="119" t="s">
        <v>117</v>
      </c>
      <c r="S78" s="41"/>
      <c r="T78" s="122"/>
      <c r="U78" s="123" t="s">
        <v>38</v>
      </c>
      <c r="V78" s="22"/>
      <c r="W78" s="22"/>
      <c r="X78" s="124">
        <v>0</v>
      </c>
      <c r="Y78" s="124">
        <f>$X$78*$K$78</f>
        <v>0</v>
      </c>
      <c r="Z78" s="124">
        <v>0</v>
      </c>
      <c r="AA78" s="125">
        <f>$Z$78*$K$78</f>
        <v>0</v>
      </c>
      <c r="AR78" s="80" t="s">
        <v>118</v>
      </c>
      <c r="AT78" s="80" t="s">
        <v>113</v>
      </c>
      <c r="AU78" s="80" t="s">
        <v>76</v>
      </c>
      <c r="AY78" s="6" t="s">
        <v>112</v>
      </c>
      <c r="BE78" s="126">
        <f>IF($U$78="základní",$N$78,0)</f>
        <v>0</v>
      </c>
      <c r="BF78" s="126">
        <f>IF($U$78="snížená",$N$78,0)</f>
        <v>0</v>
      </c>
      <c r="BG78" s="126">
        <f>IF($U$78="zákl. přenesená",$N$78,0)</f>
        <v>0</v>
      </c>
      <c r="BH78" s="126">
        <f>IF($U$78="sníž. přenesená",$N$78,0)</f>
        <v>0</v>
      </c>
      <c r="BI78" s="126">
        <f>IF($U$78="nulová",$N$78,0)</f>
        <v>0</v>
      </c>
      <c r="BJ78" s="80" t="s">
        <v>17</v>
      </c>
      <c r="BK78" s="126">
        <f>ROUND($L$78*$K$78,2)</f>
        <v>0</v>
      </c>
      <c r="BL78" s="80" t="s">
        <v>118</v>
      </c>
      <c r="BM78" s="80" t="s">
        <v>119</v>
      </c>
    </row>
    <row r="79" spans="2:51" s="6" customFormat="1" ht="15.75" customHeight="1">
      <c r="B79" s="127"/>
      <c r="C79" s="128"/>
      <c r="D79" s="128"/>
      <c r="E79" s="129"/>
      <c r="F79" s="289" t="s">
        <v>120</v>
      </c>
      <c r="G79" s="290"/>
      <c r="H79" s="290"/>
      <c r="I79" s="290"/>
      <c r="J79" s="128"/>
      <c r="K79" s="130">
        <v>0.9</v>
      </c>
      <c r="L79" s="128"/>
      <c r="M79" s="128"/>
      <c r="N79" s="128"/>
      <c r="O79" s="128"/>
      <c r="P79" s="128"/>
      <c r="Q79" s="128"/>
      <c r="R79" s="128"/>
      <c r="S79" s="131"/>
      <c r="T79" s="132"/>
      <c r="U79" s="128"/>
      <c r="V79" s="128"/>
      <c r="W79" s="128"/>
      <c r="X79" s="128"/>
      <c r="Y79" s="128"/>
      <c r="Z79" s="128"/>
      <c r="AA79" s="133"/>
      <c r="AT79" s="134" t="s">
        <v>121</v>
      </c>
      <c r="AU79" s="134" t="s">
        <v>76</v>
      </c>
      <c r="AV79" s="134" t="s">
        <v>76</v>
      </c>
      <c r="AW79" s="134" t="s">
        <v>90</v>
      </c>
      <c r="AX79" s="134" t="s">
        <v>17</v>
      </c>
      <c r="AY79" s="134" t="s">
        <v>112</v>
      </c>
    </row>
    <row r="80" spans="2:65" s="6" customFormat="1" ht="27" customHeight="1">
      <c r="B80" s="21"/>
      <c r="C80" s="117" t="s">
        <v>76</v>
      </c>
      <c r="D80" s="117" t="s">
        <v>113</v>
      </c>
      <c r="E80" s="118" t="s">
        <v>122</v>
      </c>
      <c r="F80" s="284" t="s">
        <v>123</v>
      </c>
      <c r="G80" s="285"/>
      <c r="H80" s="285"/>
      <c r="I80" s="285"/>
      <c r="J80" s="120" t="s">
        <v>116</v>
      </c>
      <c r="K80" s="121">
        <v>141</v>
      </c>
      <c r="L80" s="286"/>
      <c r="M80" s="285"/>
      <c r="N80" s="287">
        <f>ROUND($L$80*$K$80,2)</f>
        <v>0</v>
      </c>
      <c r="O80" s="285"/>
      <c r="P80" s="285"/>
      <c r="Q80" s="285"/>
      <c r="R80" s="119" t="s">
        <v>117</v>
      </c>
      <c r="S80" s="41"/>
      <c r="T80" s="122"/>
      <c r="U80" s="123" t="s">
        <v>38</v>
      </c>
      <c r="V80" s="22"/>
      <c r="W80" s="22"/>
      <c r="X80" s="124">
        <v>0</v>
      </c>
      <c r="Y80" s="124">
        <f>$X$80*$K$80</f>
        <v>0</v>
      </c>
      <c r="Z80" s="124">
        <v>0</v>
      </c>
      <c r="AA80" s="125">
        <f>$Z$80*$K$80</f>
        <v>0</v>
      </c>
      <c r="AR80" s="80" t="s">
        <v>118</v>
      </c>
      <c r="AT80" s="80" t="s">
        <v>113</v>
      </c>
      <c r="AU80" s="80" t="s">
        <v>76</v>
      </c>
      <c r="AY80" s="6" t="s">
        <v>112</v>
      </c>
      <c r="BE80" s="126">
        <f>IF($U$80="základní",$N$80,0)</f>
        <v>0</v>
      </c>
      <c r="BF80" s="126">
        <f>IF($U$80="snížená",$N$80,0)</f>
        <v>0</v>
      </c>
      <c r="BG80" s="126">
        <f>IF($U$80="zákl. přenesená",$N$80,0)</f>
        <v>0</v>
      </c>
      <c r="BH80" s="126">
        <f>IF($U$80="sníž. přenesená",$N$80,0)</f>
        <v>0</v>
      </c>
      <c r="BI80" s="126">
        <f>IF($U$80="nulová",$N$80,0)</f>
        <v>0</v>
      </c>
      <c r="BJ80" s="80" t="s">
        <v>17</v>
      </c>
      <c r="BK80" s="126">
        <f>ROUND($L$80*$K$80,2)</f>
        <v>0</v>
      </c>
      <c r="BL80" s="80" t="s">
        <v>118</v>
      </c>
      <c r="BM80" s="80" t="s">
        <v>124</v>
      </c>
    </row>
    <row r="81" spans="2:47" s="6" customFormat="1" ht="16.5" customHeight="1">
      <c r="B81" s="21"/>
      <c r="C81" s="22"/>
      <c r="D81" s="22"/>
      <c r="E81" s="22"/>
      <c r="F81" s="283" t="s">
        <v>125</v>
      </c>
      <c r="G81" s="259"/>
      <c r="H81" s="259"/>
      <c r="I81" s="259"/>
      <c r="J81" s="259"/>
      <c r="K81" s="259"/>
      <c r="L81" s="259"/>
      <c r="M81" s="259"/>
      <c r="N81" s="259"/>
      <c r="O81" s="259"/>
      <c r="P81" s="259"/>
      <c r="Q81" s="259"/>
      <c r="R81" s="259"/>
      <c r="S81" s="41"/>
      <c r="T81" s="50"/>
      <c r="U81" s="22"/>
      <c r="V81" s="22"/>
      <c r="W81" s="22"/>
      <c r="X81" s="22"/>
      <c r="Y81" s="22"/>
      <c r="Z81" s="22"/>
      <c r="AA81" s="51"/>
      <c r="AT81" s="6" t="s">
        <v>126</v>
      </c>
      <c r="AU81" s="6" t="s">
        <v>76</v>
      </c>
    </row>
    <row r="82" spans="2:65" s="6" customFormat="1" ht="27" customHeight="1">
      <c r="B82" s="21"/>
      <c r="C82" s="117" t="s">
        <v>127</v>
      </c>
      <c r="D82" s="117" t="s">
        <v>113</v>
      </c>
      <c r="E82" s="118" t="s">
        <v>128</v>
      </c>
      <c r="F82" s="284" t="s">
        <v>129</v>
      </c>
      <c r="G82" s="285"/>
      <c r="H82" s="285"/>
      <c r="I82" s="285"/>
      <c r="J82" s="120" t="s">
        <v>130</v>
      </c>
      <c r="K82" s="121">
        <v>36.425</v>
      </c>
      <c r="L82" s="286"/>
      <c r="M82" s="285"/>
      <c r="N82" s="287">
        <f>ROUND($L$82*$K$82,2)</f>
        <v>0</v>
      </c>
      <c r="O82" s="285"/>
      <c r="P82" s="285"/>
      <c r="Q82" s="285"/>
      <c r="R82" s="119" t="s">
        <v>117</v>
      </c>
      <c r="S82" s="41"/>
      <c r="T82" s="122"/>
      <c r="U82" s="123" t="s">
        <v>38</v>
      </c>
      <c r="V82" s="22"/>
      <c r="W82" s="22"/>
      <c r="X82" s="124">
        <v>0</v>
      </c>
      <c r="Y82" s="124">
        <f>$X$82*$K$82</f>
        <v>0</v>
      </c>
      <c r="Z82" s="124">
        <v>0</v>
      </c>
      <c r="AA82" s="125">
        <f>$Z$82*$K$82</f>
        <v>0</v>
      </c>
      <c r="AR82" s="80" t="s">
        <v>118</v>
      </c>
      <c r="AT82" s="80" t="s">
        <v>113</v>
      </c>
      <c r="AU82" s="80" t="s">
        <v>76</v>
      </c>
      <c r="AY82" s="6" t="s">
        <v>112</v>
      </c>
      <c r="BE82" s="126">
        <f>IF($U$82="základní",$N$82,0)</f>
        <v>0</v>
      </c>
      <c r="BF82" s="126">
        <f>IF($U$82="snížená",$N$82,0)</f>
        <v>0</v>
      </c>
      <c r="BG82" s="126">
        <f>IF($U$82="zákl. přenesená",$N$82,0)</f>
        <v>0</v>
      </c>
      <c r="BH82" s="126">
        <f>IF($U$82="sníž. přenesená",$N$82,0)</f>
        <v>0</v>
      </c>
      <c r="BI82" s="126">
        <f>IF($U$82="nulová",$N$82,0)</f>
        <v>0</v>
      </c>
      <c r="BJ82" s="80" t="s">
        <v>17</v>
      </c>
      <c r="BK82" s="126">
        <f>ROUND($L$82*$K$82,2)</f>
        <v>0</v>
      </c>
      <c r="BL82" s="80" t="s">
        <v>118</v>
      </c>
      <c r="BM82" s="80" t="s">
        <v>131</v>
      </c>
    </row>
    <row r="83" spans="2:51" s="6" customFormat="1" ht="15.75" customHeight="1">
      <c r="B83" s="127"/>
      <c r="C83" s="128"/>
      <c r="D83" s="128"/>
      <c r="E83" s="129"/>
      <c r="F83" s="289" t="s">
        <v>132</v>
      </c>
      <c r="G83" s="290"/>
      <c r="H83" s="290"/>
      <c r="I83" s="290"/>
      <c r="J83" s="128"/>
      <c r="K83" s="130">
        <v>17.625</v>
      </c>
      <c r="L83" s="128"/>
      <c r="M83" s="128"/>
      <c r="N83" s="128"/>
      <c r="O83" s="128"/>
      <c r="P83" s="128"/>
      <c r="Q83" s="128"/>
      <c r="R83" s="128"/>
      <c r="S83" s="131"/>
      <c r="T83" s="132"/>
      <c r="U83" s="128"/>
      <c r="V83" s="128"/>
      <c r="W83" s="128"/>
      <c r="X83" s="128"/>
      <c r="Y83" s="128"/>
      <c r="Z83" s="128"/>
      <c r="AA83" s="133"/>
      <c r="AT83" s="134" t="s">
        <v>121</v>
      </c>
      <c r="AU83" s="134" t="s">
        <v>76</v>
      </c>
      <c r="AV83" s="134" t="s">
        <v>76</v>
      </c>
      <c r="AW83" s="134" t="s">
        <v>90</v>
      </c>
      <c r="AX83" s="134" t="s">
        <v>68</v>
      </c>
      <c r="AY83" s="134" t="s">
        <v>112</v>
      </c>
    </row>
    <row r="84" spans="2:51" s="6" customFormat="1" ht="15.75" customHeight="1">
      <c r="B84" s="127"/>
      <c r="C84" s="128"/>
      <c r="D84" s="128"/>
      <c r="E84" s="128"/>
      <c r="F84" s="289" t="s">
        <v>133</v>
      </c>
      <c r="G84" s="290"/>
      <c r="H84" s="290"/>
      <c r="I84" s="290"/>
      <c r="J84" s="128"/>
      <c r="K84" s="130">
        <v>18.8</v>
      </c>
      <c r="L84" s="128"/>
      <c r="M84" s="128"/>
      <c r="N84" s="128"/>
      <c r="O84" s="128"/>
      <c r="P84" s="128"/>
      <c r="Q84" s="128"/>
      <c r="R84" s="128"/>
      <c r="S84" s="131"/>
      <c r="T84" s="132"/>
      <c r="U84" s="128"/>
      <c r="V84" s="128"/>
      <c r="W84" s="128"/>
      <c r="X84" s="128"/>
      <c r="Y84" s="128"/>
      <c r="Z84" s="128"/>
      <c r="AA84" s="133"/>
      <c r="AT84" s="134" t="s">
        <v>121</v>
      </c>
      <c r="AU84" s="134" t="s">
        <v>76</v>
      </c>
      <c r="AV84" s="134" t="s">
        <v>76</v>
      </c>
      <c r="AW84" s="134" t="s">
        <v>90</v>
      </c>
      <c r="AX84" s="134" t="s">
        <v>68</v>
      </c>
      <c r="AY84" s="134" t="s">
        <v>112</v>
      </c>
    </row>
    <row r="85" spans="2:51" s="6" customFormat="1" ht="15.75" customHeight="1">
      <c r="B85" s="135"/>
      <c r="C85" s="136"/>
      <c r="D85" s="136"/>
      <c r="E85" s="136"/>
      <c r="F85" s="297" t="s">
        <v>134</v>
      </c>
      <c r="G85" s="298"/>
      <c r="H85" s="298"/>
      <c r="I85" s="298"/>
      <c r="J85" s="136"/>
      <c r="K85" s="137">
        <v>36.425</v>
      </c>
      <c r="L85" s="136"/>
      <c r="M85" s="136"/>
      <c r="N85" s="136"/>
      <c r="O85" s="136"/>
      <c r="P85" s="136"/>
      <c r="Q85" s="136"/>
      <c r="R85" s="136"/>
      <c r="S85" s="138"/>
      <c r="T85" s="139"/>
      <c r="U85" s="136"/>
      <c r="V85" s="136"/>
      <c r="W85" s="136"/>
      <c r="X85" s="136"/>
      <c r="Y85" s="136"/>
      <c r="Z85" s="136"/>
      <c r="AA85" s="140"/>
      <c r="AT85" s="141" t="s">
        <v>121</v>
      </c>
      <c r="AU85" s="141" t="s">
        <v>76</v>
      </c>
      <c r="AV85" s="141" t="s">
        <v>118</v>
      </c>
      <c r="AW85" s="141" t="s">
        <v>90</v>
      </c>
      <c r="AX85" s="141" t="s">
        <v>17</v>
      </c>
      <c r="AY85" s="141" t="s">
        <v>112</v>
      </c>
    </row>
    <row r="86" spans="2:65" s="6" customFormat="1" ht="27" customHeight="1">
      <c r="B86" s="21"/>
      <c r="C86" s="117" t="s">
        <v>118</v>
      </c>
      <c r="D86" s="117" t="s">
        <v>113</v>
      </c>
      <c r="E86" s="118" t="s">
        <v>135</v>
      </c>
      <c r="F86" s="284" t="s">
        <v>136</v>
      </c>
      <c r="G86" s="285"/>
      <c r="H86" s="285"/>
      <c r="I86" s="285"/>
      <c r="J86" s="120" t="s">
        <v>137</v>
      </c>
      <c r="K86" s="121">
        <v>6</v>
      </c>
      <c r="L86" s="286"/>
      <c r="M86" s="285"/>
      <c r="N86" s="287">
        <f>ROUND($L$86*$K$86,2)</f>
        <v>0</v>
      </c>
      <c r="O86" s="285"/>
      <c r="P86" s="285"/>
      <c r="Q86" s="285"/>
      <c r="R86" s="119" t="s">
        <v>117</v>
      </c>
      <c r="S86" s="41"/>
      <c r="T86" s="122"/>
      <c r="U86" s="123" t="s">
        <v>38</v>
      </c>
      <c r="V86" s="22"/>
      <c r="W86" s="22"/>
      <c r="X86" s="124">
        <v>0</v>
      </c>
      <c r="Y86" s="124">
        <f>$X$86*$K$86</f>
        <v>0</v>
      </c>
      <c r="Z86" s="124">
        <v>0</v>
      </c>
      <c r="AA86" s="125">
        <f>$Z$86*$K$86</f>
        <v>0</v>
      </c>
      <c r="AR86" s="80" t="s">
        <v>118</v>
      </c>
      <c r="AT86" s="80" t="s">
        <v>113</v>
      </c>
      <c r="AU86" s="80" t="s">
        <v>76</v>
      </c>
      <c r="AY86" s="6" t="s">
        <v>112</v>
      </c>
      <c r="BE86" s="126">
        <f>IF($U$86="základní",$N$86,0)</f>
        <v>0</v>
      </c>
      <c r="BF86" s="126">
        <f>IF($U$86="snížená",$N$86,0)</f>
        <v>0</v>
      </c>
      <c r="BG86" s="126">
        <f>IF($U$86="zákl. přenesená",$N$86,0)</f>
        <v>0</v>
      </c>
      <c r="BH86" s="126">
        <f>IF($U$86="sníž. přenesená",$N$86,0)</f>
        <v>0</v>
      </c>
      <c r="BI86" s="126">
        <f>IF($U$86="nulová",$N$86,0)</f>
        <v>0</v>
      </c>
      <c r="BJ86" s="80" t="s">
        <v>17</v>
      </c>
      <c r="BK86" s="126">
        <f>ROUND($L$86*$K$86,2)</f>
        <v>0</v>
      </c>
      <c r="BL86" s="80" t="s">
        <v>118</v>
      </c>
      <c r="BM86" s="80" t="s">
        <v>138</v>
      </c>
    </row>
    <row r="87" spans="2:47" s="6" customFormat="1" ht="27" customHeight="1">
      <c r="B87" s="21"/>
      <c r="C87" s="22"/>
      <c r="D87" s="22"/>
      <c r="E87" s="22"/>
      <c r="F87" s="299" t="s">
        <v>139</v>
      </c>
      <c r="G87" s="259"/>
      <c r="H87" s="259"/>
      <c r="I87" s="259"/>
      <c r="J87" s="259"/>
      <c r="K87" s="259"/>
      <c r="L87" s="259"/>
      <c r="M87" s="259"/>
      <c r="N87" s="259"/>
      <c r="O87" s="259"/>
      <c r="P87" s="259"/>
      <c r="Q87" s="259"/>
      <c r="R87" s="259"/>
      <c r="S87" s="41"/>
      <c r="T87" s="50"/>
      <c r="U87" s="22"/>
      <c r="V87" s="22"/>
      <c r="W87" s="22"/>
      <c r="X87" s="22"/>
      <c r="Y87" s="22"/>
      <c r="Z87" s="22"/>
      <c r="AA87" s="51"/>
      <c r="AT87" s="6" t="s">
        <v>140</v>
      </c>
      <c r="AU87" s="6" t="s">
        <v>76</v>
      </c>
    </row>
    <row r="88" spans="2:65" s="6" customFormat="1" ht="27" customHeight="1">
      <c r="B88" s="21"/>
      <c r="C88" s="117" t="s">
        <v>141</v>
      </c>
      <c r="D88" s="117" t="s">
        <v>113</v>
      </c>
      <c r="E88" s="118" t="s">
        <v>142</v>
      </c>
      <c r="F88" s="284" t="s">
        <v>143</v>
      </c>
      <c r="G88" s="285"/>
      <c r="H88" s="285"/>
      <c r="I88" s="285"/>
      <c r="J88" s="120" t="s">
        <v>137</v>
      </c>
      <c r="K88" s="121">
        <v>10</v>
      </c>
      <c r="L88" s="286"/>
      <c r="M88" s="285"/>
      <c r="N88" s="287">
        <f>ROUND($L$88*$K$88,2)</f>
        <v>0</v>
      </c>
      <c r="O88" s="285"/>
      <c r="P88" s="285"/>
      <c r="Q88" s="285"/>
      <c r="R88" s="119" t="s">
        <v>117</v>
      </c>
      <c r="S88" s="41"/>
      <c r="T88" s="122"/>
      <c r="U88" s="123" t="s">
        <v>38</v>
      </c>
      <c r="V88" s="22"/>
      <c r="W88" s="22"/>
      <c r="X88" s="124">
        <v>0</v>
      </c>
      <c r="Y88" s="124">
        <f>$X$88*$K$88</f>
        <v>0</v>
      </c>
      <c r="Z88" s="124">
        <v>0</v>
      </c>
      <c r="AA88" s="125">
        <f>$Z$88*$K$88</f>
        <v>0</v>
      </c>
      <c r="AR88" s="80" t="s">
        <v>118</v>
      </c>
      <c r="AT88" s="80" t="s">
        <v>113</v>
      </c>
      <c r="AU88" s="80" t="s">
        <v>76</v>
      </c>
      <c r="AY88" s="6" t="s">
        <v>112</v>
      </c>
      <c r="BE88" s="126">
        <f>IF($U$88="základní",$N$88,0)</f>
        <v>0</v>
      </c>
      <c r="BF88" s="126">
        <f>IF($U$88="snížená",$N$88,0)</f>
        <v>0</v>
      </c>
      <c r="BG88" s="126">
        <f>IF($U$88="zákl. přenesená",$N$88,0)</f>
        <v>0</v>
      </c>
      <c r="BH88" s="126">
        <f>IF($U$88="sníž. přenesená",$N$88,0)</f>
        <v>0</v>
      </c>
      <c r="BI88" s="126">
        <f>IF($U$88="nulová",$N$88,0)</f>
        <v>0</v>
      </c>
      <c r="BJ88" s="80" t="s">
        <v>17</v>
      </c>
      <c r="BK88" s="126">
        <f>ROUND($L$88*$K$88,2)</f>
        <v>0</v>
      </c>
      <c r="BL88" s="80" t="s">
        <v>118</v>
      </c>
      <c r="BM88" s="80" t="s">
        <v>144</v>
      </c>
    </row>
    <row r="89" spans="2:47" s="6" customFormat="1" ht="27" customHeight="1">
      <c r="B89" s="21"/>
      <c r="C89" s="22"/>
      <c r="D89" s="22"/>
      <c r="E89" s="22"/>
      <c r="F89" s="299" t="s">
        <v>145</v>
      </c>
      <c r="G89" s="259"/>
      <c r="H89" s="259"/>
      <c r="I89" s="259"/>
      <c r="J89" s="259"/>
      <c r="K89" s="259"/>
      <c r="L89" s="259"/>
      <c r="M89" s="259"/>
      <c r="N89" s="259"/>
      <c r="O89" s="259"/>
      <c r="P89" s="259"/>
      <c r="Q89" s="259"/>
      <c r="R89" s="259"/>
      <c r="S89" s="41"/>
      <c r="T89" s="50"/>
      <c r="U89" s="22"/>
      <c r="V89" s="22"/>
      <c r="W89" s="22"/>
      <c r="X89" s="22"/>
      <c r="Y89" s="22"/>
      <c r="Z89" s="22"/>
      <c r="AA89" s="51"/>
      <c r="AT89" s="6" t="s">
        <v>140</v>
      </c>
      <c r="AU89" s="6" t="s">
        <v>76</v>
      </c>
    </row>
    <row r="90" spans="2:65" s="6" customFormat="1" ht="27" customHeight="1">
      <c r="B90" s="21"/>
      <c r="C90" s="117" t="s">
        <v>146</v>
      </c>
      <c r="D90" s="117" t="s">
        <v>113</v>
      </c>
      <c r="E90" s="118" t="s">
        <v>147</v>
      </c>
      <c r="F90" s="284" t="s">
        <v>148</v>
      </c>
      <c r="G90" s="285"/>
      <c r="H90" s="285"/>
      <c r="I90" s="285"/>
      <c r="J90" s="120" t="s">
        <v>149</v>
      </c>
      <c r="K90" s="121">
        <v>3</v>
      </c>
      <c r="L90" s="286"/>
      <c r="M90" s="285"/>
      <c r="N90" s="287">
        <f>ROUND($L$90*$K$90,2)</f>
        <v>0</v>
      </c>
      <c r="O90" s="285"/>
      <c r="P90" s="285"/>
      <c r="Q90" s="285"/>
      <c r="R90" s="119" t="s">
        <v>117</v>
      </c>
      <c r="S90" s="41"/>
      <c r="T90" s="122"/>
      <c r="U90" s="123" t="s">
        <v>38</v>
      </c>
      <c r="V90" s="22"/>
      <c r="W90" s="22"/>
      <c r="X90" s="124">
        <v>0</v>
      </c>
      <c r="Y90" s="124">
        <f>$X$90*$K$90</f>
        <v>0</v>
      </c>
      <c r="Z90" s="124">
        <v>0</v>
      </c>
      <c r="AA90" s="125">
        <f>$Z$90*$K$90</f>
        <v>0</v>
      </c>
      <c r="AR90" s="80" t="s">
        <v>118</v>
      </c>
      <c r="AT90" s="80" t="s">
        <v>113</v>
      </c>
      <c r="AU90" s="80" t="s">
        <v>76</v>
      </c>
      <c r="AY90" s="6" t="s">
        <v>112</v>
      </c>
      <c r="BE90" s="126">
        <f>IF($U$90="základní",$N$90,0)</f>
        <v>0</v>
      </c>
      <c r="BF90" s="126">
        <f>IF($U$90="snížená",$N$90,0)</f>
        <v>0</v>
      </c>
      <c r="BG90" s="126">
        <f>IF($U$90="zákl. přenesená",$N$90,0)</f>
        <v>0</v>
      </c>
      <c r="BH90" s="126">
        <f>IF($U$90="sníž. přenesená",$N$90,0)</f>
        <v>0</v>
      </c>
      <c r="BI90" s="126">
        <f>IF($U$90="nulová",$N$90,0)</f>
        <v>0</v>
      </c>
      <c r="BJ90" s="80" t="s">
        <v>17</v>
      </c>
      <c r="BK90" s="126">
        <f>ROUND($L$90*$K$90,2)</f>
        <v>0</v>
      </c>
      <c r="BL90" s="80" t="s">
        <v>118</v>
      </c>
      <c r="BM90" s="80" t="s">
        <v>150</v>
      </c>
    </row>
    <row r="91" spans="2:47" s="6" customFormat="1" ht="16.5" customHeight="1">
      <c r="B91" s="21"/>
      <c r="C91" s="22"/>
      <c r="D91" s="22"/>
      <c r="E91" s="22"/>
      <c r="F91" s="283" t="s">
        <v>151</v>
      </c>
      <c r="G91" s="259"/>
      <c r="H91" s="259"/>
      <c r="I91" s="259"/>
      <c r="J91" s="259"/>
      <c r="K91" s="259"/>
      <c r="L91" s="259"/>
      <c r="M91" s="259"/>
      <c r="N91" s="259"/>
      <c r="O91" s="259"/>
      <c r="P91" s="259"/>
      <c r="Q91" s="259"/>
      <c r="R91" s="259"/>
      <c r="S91" s="41"/>
      <c r="T91" s="50"/>
      <c r="U91" s="22"/>
      <c r="V91" s="22"/>
      <c r="W91" s="22"/>
      <c r="X91" s="22"/>
      <c r="Y91" s="22"/>
      <c r="Z91" s="22"/>
      <c r="AA91" s="51"/>
      <c r="AT91" s="6" t="s">
        <v>126</v>
      </c>
      <c r="AU91" s="6" t="s">
        <v>76</v>
      </c>
    </row>
    <row r="92" spans="2:65" s="6" customFormat="1" ht="27" customHeight="1">
      <c r="B92" s="21"/>
      <c r="C92" s="117" t="s">
        <v>152</v>
      </c>
      <c r="D92" s="117" t="s">
        <v>113</v>
      </c>
      <c r="E92" s="118" t="s">
        <v>153</v>
      </c>
      <c r="F92" s="284" t="s">
        <v>154</v>
      </c>
      <c r="G92" s="285"/>
      <c r="H92" s="285"/>
      <c r="I92" s="285"/>
      <c r="J92" s="120" t="s">
        <v>149</v>
      </c>
      <c r="K92" s="121">
        <v>1</v>
      </c>
      <c r="L92" s="286"/>
      <c r="M92" s="285"/>
      <c r="N92" s="287">
        <f>ROUND($L$92*$K$92,2)</f>
        <v>0</v>
      </c>
      <c r="O92" s="285"/>
      <c r="P92" s="285"/>
      <c r="Q92" s="285"/>
      <c r="R92" s="119" t="s">
        <v>117</v>
      </c>
      <c r="S92" s="41"/>
      <c r="T92" s="122"/>
      <c r="U92" s="123" t="s">
        <v>38</v>
      </c>
      <c r="V92" s="22"/>
      <c r="W92" s="22"/>
      <c r="X92" s="124">
        <v>0</v>
      </c>
      <c r="Y92" s="124">
        <f>$X$92*$K$92</f>
        <v>0</v>
      </c>
      <c r="Z92" s="124">
        <v>0</v>
      </c>
      <c r="AA92" s="125">
        <f>$Z$92*$K$92</f>
        <v>0</v>
      </c>
      <c r="AR92" s="80" t="s">
        <v>118</v>
      </c>
      <c r="AT92" s="80" t="s">
        <v>113</v>
      </c>
      <c r="AU92" s="80" t="s">
        <v>76</v>
      </c>
      <c r="AY92" s="6" t="s">
        <v>112</v>
      </c>
      <c r="BE92" s="126">
        <f>IF($U$92="základní",$N$92,0)</f>
        <v>0</v>
      </c>
      <c r="BF92" s="126">
        <f>IF($U$92="snížená",$N$92,0)</f>
        <v>0</v>
      </c>
      <c r="BG92" s="126">
        <f>IF($U$92="zákl. přenesená",$N$92,0)</f>
        <v>0</v>
      </c>
      <c r="BH92" s="126">
        <f>IF($U$92="sníž. přenesená",$N$92,0)</f>
        <v>0</v>
      </c>
      <c r="BI92" s="126">
        <f>IF($U$92="nulová",$N$92,0)</f>
        <v>0</v>
      </c>
      <c r="BJ92" s="80" t="s">
        <v>17</v>
      </c>
      <c r="BK92" s="126">
        <f>ROUND($L$92*$K$92,2)</f>
        <v>0</v>
      </c>
      <c r="BL92" s="80" t="s">
        <v>118</v>
      </c>
      <c r="BM92" s="80" t="s">
        <v>155</v>
      </c>
    </row>
    <row r="93" spans="2:47" s="6" customFormat="1" ht="16.5" customHeight="1">
      <c r="B93" s="21"/>
      <c r="C93" s="22"/>
      <c r="D93" s="22"/>
      <c r="E93" s="22"/>
      <c r="F93" s="283" t="s">
        <v>156</v>
      </c>
      <c r="G93" s="259"/>
      <c r="H93" s="259"/>
      <c r="I93" s="259"/>
      <c r="J93" s="259"/>
      <c r="K93" s="259"/>
      <c r="L93" s="259"/>
      <c r="M93" s="259"/>
      <c r="N93" s="259"/>
      <c r="O93" s="259"/>
      <c r="P93" s="259"/>
      <c r="Q93" s="259"/>
      <c r="R93" s="259"/>
      <c r="S93" s="41"/>
      <c r="T93" s="50"/>
      <c r="U93" s="22"/>
      <c r="V93" s="22"/>
      <c r="W93" s="22"/>
      <c r="X93" s="22"/>
      <c r="Y93" s="22"/>
      <c r="Z93" s="22"/>
      <c r="AA93" s="51"/>
      <c r="AT93" s="6" t="s">
        <v>126</v>
      </c>
      <c r="AU93" s="6" t="s">
        <v>76</v>
      </c>
    </row>
    <row r="94" spans="2:65" s="6" customFormat="1" ht="27" customHeight="1">
      <c r="B94" s="21"/>
      <c r="C94" s="117" t="s">
        <v>157</v>
      </c>
      <c r="D94" s="117" t="s">
        <v>113</v>
      </c>
      <c r="E94" s="118" t="s">
        <v>158</v>
      </c>
      <c r="F94" s="284" t="s">
        <v>159</v>
      </c>
      <c r="G94" s="285"/>
      <c r="H94" s="285"/>
      <c r="I94" s="285"/>
      <c r="J94" s="120" t="s">
        <v>149</v>
      </c>
      <c r="K94" s="121">
        <v>3</v>
      </c>
      <c r="L94" s="286"/>
      <c r="M94" s="285"/>
      <c r="N94" s="287">
        <f>ROUND($L$94*$K$94,2)</f>
        <v>0</v>
      </c>
      <c r="O94" s="285"/>
      <c r="P94" s="285"/>
      <c r="Q94" s="285"/>
      <c r="R94" s="119" t="s">
        <v>117</v>
      </c>
      <c r="S94" s="41"/>
      <c r="T94" s="122"/>
      <c r="U94" s="123" t="s">
        <v>38</v>
      </c>
      <c r="V94" s="22"/>
      <c r="W94" s="22"/>
      <c r="X94" s="124">
        <v>0</v>
      </c>
      <c r="Y94" s="124">
        <f>$X$94*$K$94</f>
        <v>0</v>
      </c>
      <c r="Z94" s="124">
        <v>0</v>
      </c>
      <c r="AA94" s="125">
        <f>$Z$94*$K$94</f>
        <v>0</v>
      </c>
      <c r="AR94" s="80" t="s">
        <v>118</v>
      </c>
      <c r="AT94" s="80" t="s">
        <v>113</v>
      </c>
      <c r="AU94" s="80" t="s">
        <v>76</v>
      </c>
      <c r="AY94" s="6" t="s">
        <v>112</v>
      </c>
      <c r="BE94" s="126">
        <f>IF($U$94="základní",$N$94,0)</f>
        <v>0</v>
      </c>
      <c r="BF94" s="126">
        <f>IF($U$94="snížená",$N$94,0)</f>
        <v>0</v>
      </c>
      <c r="BG94" s="126">
        <f>IF($U$94="zákl. přenesená",$N$94,0)</f>
        <v>0</v>
      </c>
      <c r="BH94" s="126">
        <f>IF($U$94="sníž. přenesená",$N$94,0)</f>
        <v>0</v>
      </c>
      <c r="BI94" s="126">
        <f>IF($U$94="nulová",$N$94,0)</f>
        <v>0</v>
      </c>
      <c r="BJ94" s="80" t="s">
        <v>17</v>
      </c>
      <c r="BK94" s="126">
        <f>ROUND($L$94*$K$94,2)</f>
        <v>0</v>
      </c>
      <c r="BL94" s="80" t="s">
        <v>118</v>
      </c>
      <c r="BM94" s="80" t="s">
        <v>160</v>
      </c>
    </row>
    <row r="95" spans="2:47" s="6" customFormat="1" ht="16.5" customHeight="1">
      <c r="B95" s="21"/>
      <c r="C95" s="22"/>
      <c r="D95" s="22"/>
      <c r="E95" s="22"/>
      <c r="F95" s="283" t="s">
        <v>161</v>
      </c>
      <c r="G95" s="259"/>
      <c r="H95" s="259"/>
      <c r="I95" s="259"/>
      <c r="J95" s="259"/>
      <c r="K95" s="259"/>
      <c r="L95" s="259"/>
      <c r="M95" s="259"/>
      <c r="N95" s="259"/>
      <c r="O95" s="259"/>
      <c r="P95" s="259"/>
      <c r="Q95" s="259"/>
      <c r="R95" s="259"/>
      <c r="S95" s="41"/>
      <c r="T95" s="50"/>
      <c r="U95" s="22"/>
      <c r="V95" s="22"/>
      <c r="W95" s="22"/>
      <c r="X95" s="22"/>
      <c r="Y95" s="22"/>
      <c r="Z95" s="22"/>
      <c r="AA95" s="51"/>
      <c r="AT95" s="6" t="s">
        <v>126</v>
      </c>
      <c r="AU95" s="6" t="s">
        <v>76</v>
      </c>
    </row>
    <row r="96" spans="2:65" s="6" customFormat="1" ht="27" customHeight="1">
      <c r="B96" s="21"/>
      <c r="C96" s="117" t="s">
        <v>162</v>
      </c>
      <c r="D96" s="117" t="s">
        <v>113</v>
      </c>
      <c r="E96" s="118" t="s">
        <v>163</v>
      </c>
      <c r="F96" s="284" t="s">
        <v>164</v>
      </c>
      <c r="G96" s="285"/>
      <c r="H96" s="285"/>
      <c r="I96" s="285"/>
      <c r="J96" s="120" t="s">
        <v>149</v>
      </c>
      <c r="K96" s="121">
        <v>1</v>
      </c>
      <c r="L96" s="286"/>
      <c r="M96" s="285"/>
      <c r="N96" s="287">
        <f>ROUND($L$96*$K$96,2)</f>
        <v>0</v>
      </c>
      <c r="O96" s="285"/>
      <c r="P96" s="285"/>
      <c r="Q96" s="285"/>
      <c r="R96" s="119" t="s">
        <v>117</v>
      </c>
      <c r="S96" s="41"/>
      <c r="T96" s="122"/>
      <c r="U96" s="123" t="s">
        <v>38</v>
      </c>
      <c r="V96" s="22"/>
      <c r="W96" s="22"/>
      <c r="X96" s="124">
        <v>0</v>
      </c>
      <c r="Y96" s="124">
        <f>$X$96*$K$96</f>
        <v>0</v>
      </c>
      <c r="Z96" s="124">
        <v>0</v>
      </c>
      <c r="AA96" s="125">
        <f>$Z$96*$K$96</f>
        <v>0</v>
      </c>
      <c r="AR96" s="80" t="s">
        <v>118</v>
      </c>
      <c r="AT96" s="80" t="s">
        <v>113</v>
      </c>
      <c r="AU96" s="80" t="s">
        <v>76</v>
      </c>
      <c r="AY96" s="6" t="s">
        <v>112</v>
      </c>
      <c r="BE96" s="126">
        <f>IF($U$96="základní",$N$96,0)</f>
        <v>0</v>
      </c>
      <c r="BF96" s="126">
        <f>IF($U$96="snížená",$N$96,0)</f>
        <v>0</v>
      </c>
      <c r="BG96" s="126">
        <f>IF($U$96="zákl. přenesená",$N$96,0)</f>
        <v>0</v>
      </c>
      <c r="BH96" s="126">
        <f>IF($U$96="sníž. přenesená",$N$96,0)</f>
        <v>0</v>
      </c>
      <c r="BI96" s="126">
        <f>IF($U$96="nulová",$N$96,0)</f>
        <v>0</v>
      </c>
      <c r="BJ96" s="80" t="s">
        <v>17</v>
      </c>
      <c r="BK96" s="126">
        <f>ROUND($L$96*$K$96,2)</f>
        <v>0</v>
      </c>
      <c r="BL96" s="80" t="s">
        <v>118</v>
      </c>
      <c r="BM96" s="80" t="s">
        <v>165</v>
      </c>
    </row>
    <row r="97" spans="2:47" s="6" customFormat="1" ht="16.5" customHeight="1">
      <c r="B97" s="21"/>
      <c r="C97" s="22"/>
      <c r="D97" s="22"/>
      <c r="E97" s="22"/>
      <c r="F97" s="283" t="s">
        <v>166</v>
      </c>
      <c r="G97" s="259"/>
      <c r="H97" s="259"/>
      <c r="I97" s="259"/>
      <c r="J97" s="259"/>
      <c r="K97" s="259"/>
      <c r="L97" s="259"/>
      <c r="M97" s="259"/>
      <c r="N97" s="259"/>
      <c r="O97" s="259"/>
      <c r="P97" s="259"/>
      <c r="Q97" s="259"/>
      <c r="R97" s="259"/>
      <c r="S97" s="41"/>
      <c r="T97" s="50"/>
      <c r="U97" s="22"/>
      <c r="V97" s="22"/>
      <c r="W97" s="22"/>
      <c r="X97" s="22"/>
      <c r="Y97" s="22"/>
      <c r="Z97" s="22"/>
      <c r="AA97" s="51"/>
      <c r="AT97" s="6" t="s">
        <v>126</v>
      </c>
      <c r="AU97" s="6" t="s">
        <v>76</v>
      </c>
    </row>
    <row r="98" spans="2:65" s="6" customFormat="1" ht="27" customHeight="1">
      <c r="B98" s="21"/>
      <c r="C98" s="117" t="s">
        <v>22</v>
      </c>
      <c r="D98" s="117" t="s">
        <v>113</v>
      </c>
      <c r="E98" s="118" t="s">
        <v>167</v>
      </c>
      <c r="F98" s="284" t="s">
        <v>168</v>
      </c>
      <c r="G98" s="285"/>
      <c r="H98" s="285"/>
      <c r="I98" s="285"/>
      <c r="J98" s="120" t="s">
        <v>149</v>
      </c>
      <c r="K98" s="121">
        <v>3</v>
      </c>
      <c r="L98" s="286"/>
      <c r="M98" s="285"/>
      <c r="N98" s="287">
        <f>ROUND($L$98*$K$98,2)</f>
        <v>0</v>
      </c>
      <c r="O98" s="285"/>
      <c r="P98" s="285"/>
      <c r="Q98" s="285"/>
      <c r="R98" s="119" t="s">
        <v>117</v>
      </c>
      <c r="S98" s="41"/>
      <c r="T98" s="122"/>
      <c r="U98" s="123" t="s">
        <v>38</v>
      </c>
      <c r="V98" s="22"/>
      <c r="W98" s="22"/>
      <c r="X98" s="124">
        <v>0</v>
      </c>
      <c r="Y98" s="124">
        <f>$X$98*$K$98</f>
        <v>0</v>
      </c>
      <c r="Z98" s="124">
        <v>0</v>
      </c>
      <c r="AA98" s="125">
        <f>$Z$98*$K$98</f>
        <v>0</v>
      </c>
      <c r="AR98" s="80" t="s">
        <v>118</v>
      </c>
      <c r="AT98" s="80" t="s">
        <v>113</v>
      </c>
      <c r="AU98" s="80" t="s">
        <v>76</v>
      </c>
      <c r="AY98" s="6" t="s">
        <v>112</v>
      </c>
      <c r="BE98" s="126">
        <f>IF($U$98="základní",$N$98,0)</f>
        <v>0</v>
      </c>
      <c r="BF98" s="126">
        <f>IF($U$98="snížená",$N$98,0)</f>
        <v>0</v>
      </c>
      <c r="BG98" s="126">
        <f>IF($U$98="zákl. přenesená",$N$98,0)</f>
        <v>0</v>
      </c>
      <c r="BH98" s="126">
        <f>IF($U$98="sníž. přenesená",$N$98,0)</f>
        <v>0</v>
      </c>
      <c r="BI98" s="126">
        <f>IF($U$98="nulová",$N$98,0)</f>
        <v>0</v>
      </c>
      <c r="BJ98" s="80" t="s">
        <v>17</v>
      </c>
      <c r="BK98" s="126">
        <f>ROUND($L$98*$K$98,2)</f>
        <v>0</v>
      </c>
      <c r="BL98" s="80" t="s">
        <v>118</v>
      </c>
      <c r="BM98" s="80" t="s">
        <v>169</v>
      </c>
    </row>
    <row r="99" spans="2:47" s="6" customFormat="1" ht="16.5" customHeight="1">
      <c r="B99" s="21"/>
      <c r="C99" s="22"/>
      <c r="D99" s="22"/>
      <c r="E99" s="22"/>
      <c r="F99" s="283" t="s">
        <v>170</v>
      </c>
      <c r="G99" s="259"/>
      <c r="H99" s="259"/>
      <c r="I99" s="259"/>
      <c r="J99" s="259"/>
      <c r="K99" s="259"/>
      <c r="L99" s="259"/>
      <c r="M99" s="259"/>
      <c r="N99" s="259"/>
      <c r="O99" s="259"/>
      <c r="P99" s="259"/>
      <c r="Q99" s="259"/>
      <c r="R99" s="259"/>
      <c r="S99" s="41"/>
      <c r="T99" s="50"/>
      <c r="U99" s="22"/>
      <c r="V99" s="22"/>
      <c r="W99" s="22"/>
      <c r="X99" s="22"/>
      <c r="Y99" s="22"/>
      <c r="Z99" s="22"/>
      <c r="AA99" s="51"/>
      <c r="AT99" s="6" t="s">
        <v>126</v>
      </c>
      <c r="AU99" s="6" t="s">
        <v>76</v>
      </c>
    </row>
    <row r="100" spans="2:65" s="6" customFormat="1" ht="27" customHeight="1">
      <c r="B100" s="21"/>
      <c r="C100" s="117" t="s">
        <v>171</v>
      </c>
      <c r="D100" s="117" t="s">
        <v>113</v>
      </c>
      <c r="E100" s="118" t="s">
        <v>172</v>
      </c>
      <c r="F100" s="284" t="s">
        <v>173</v>
      </c>
      <c r="G100" s="285"/>
      <c r="H100" s="285"/>
      <c r="I100" s="285"/>
      <c r="J100" s="120" t="s">
        <v>149</v>
      </c>
      <c r="K100" s="121">
        <v>1</v>
      </c>
      <c r="L100" s="286"/>
      <c r="M100" s="285"/>
      <c r="N100" s="287">
        <f>ROUND($L$100*$K$100,2)</f>
        <v>0</v>
      </c>
      <c r="O100" s="285"/>
      <c r="P100" s="285"/>
      <c r="Q100" s="285"/>
      <c r="R100" s="119" t="s">
        <v>117</v>
      </c>
      <c r="S100" s="41"/>
      <c r="T100" s="122"/>
      <c r="U100" s="123" t="s">
        <v>38</v>
      </c>
      <c r="V100" s="22"/>
      <c r="W100" s="22"/>
      <c r="X100" s="124">
        <v>0</v>
      </c>
      <c r="Y100" s="124">
        <f>$X$100*$K$100</f>
        <v>0</v>
      </c>
      <c r="Z100" s="124">
        <v>0</v>
      </c>
      <c r="AA100" s="125">
        <f>$Z$100*$K$100</f>
        <v>0</v>
      </c>
      <c r="AR100" s="80" t="s">
        <v>118</v>
      </c>
      <c r="AT100" s="80" t="s">
        <v>113</v>
      </c>
      <c r="AU100" s="80" t="s">
        <v>76</v>
      </c>
      <c r="AY100" s="6" t="s">
        <v>112</v>
      </c>
      <c r="BE100" s="126">
        <f>IF($U$100="základní",$N$100,0)</f>
        <v>0</v>
      </c>
      <c r="BF100" s="126">
        <f>IF($U$100="snížená",$N$100,0)</f>
        <v>0</v>
      </c>
      <c r="BG100" s="126">
        <f>IF($U$100="zákl. přenesená",$N$100,0)</f>
        <v>0</v>
      </c>
      <c r="BH100" s="126">
        <f>IF($U$100="sníž. přenesená",$N$100,0)</f>
        <v>0</v>
      </c>
      <c r="BI100" s="126">
        <f>IF($U$100="nulová",$N$100,0)</f>
        <v>0</v>
      </c>
      <c r="BJ100" s="80" t="s">
        <v>17</v>
      </c>
      <c r="BK100" s="126">
        <f>ROUND($L$100*$K$100,2)</f>
        <v>0</v>
      </c>
      <c r="BL100" s="80" t="s">
        <v>118</v>
      </c>
      <c r="BM100" s="80" t="s">
        <v>174</v>
      </c>
    </row>
    <row r="101" spans="2:47" s="6" customFormat="1" ht="16.5" customHeight="1">
      <c r="B101" s="21"/>
      <c r="C101" s="22"/>
      <c r="D101" s="22"/>
      <c r="E101" s="22"/>
      <c r="F101" s="283" t="s">
        <v>175</v>
      </c>
      <c r="G101" s="259"/>
      <c r="H101" s="259"/>
      <c r="I101" s="259"/>
      <c r="J101" s="259"/>
      <c r="K101" s="259"/>
      <c r="L101" s="259"/>
      <c r="M101" s="259"/>
      <c r="N101" s="259"/>
      <c r="O101" s="259"/>
      <c r="P101" s="259"/>
      <c r="Q101" s="259"/>
      <c r="R101" s="259"/>
      <c r="S101" s="41"/>
      <c r="T101" s="50"/>
      <c r="U101" s="22"/>
      <c r="V101" s="22"/>
      <c r="W101" s="22"/>
      <c r="X101" s="22"/>
      <c r="Y101" s="22"/>
      <c r="Z101" s="22"/>
      <c r="AA101" s="51"/>
      <c r="AT101" s="6" t="s">
        <v>126</v>
      </c>
      <c r="AU101" s="6" t="s">
        <v>76</v>
      </c>
    </row>
    <row r="102" spans="2:65" s="6" customFormat="1" ht="27" customHeight="1">
      <c r="B102" s="21"/>
      <c r="C102" s="117" t="s">
        <v>176</v>
      </c>
      <c r="D102" s="117" t="s">
        <v>113</v>
      </c>
      <c r="E102" s="118" t="s">
        <v>177</v>
      </c>
      <c r="F102" s="284" t="s">
        <v>178</v>
      </c>
      <c r="G102" s="285"/>
      <c r="H102" s="285"/>
      <c r="I102" s="285"/>
      <c r="J102" s="120" t="s">
        <v>149</v>
      </c>
      <c r="K102" s="121">
        <v>3</v>
      </c>
      <c r="L102" s="286"/>
      <c r="M102" s="285"/>
      <c r="N102" s="287">
        <f>ROUND($L$102*$K$102,2)</f>
        <v>0</v>
      </c>
      <c r="O102" s="285"/>
      <c r="P102" s="285"/>
      <c r="Q102" s="285"/>
      <c r="R102" s="119" t="s">
        <v>117</v>
      </c>
      <c r="S102" s="41"/>
      <c r="T102" s="122"/>
      <c r="U102" s="123" t="s">
        <v>38</v>
      </c>
      <c r="V102" s="22"/>
      <c r="W102" s="22"/>
      <c r="X102" s="124">
        <v>0</v>
      </c>
      <c r="Y102" s="124">
        <f>$X$102*$K$102</f>
        <v>0</v>
      </c>
      <c r="Z102" s="124">
        <v>0</v>
      </c>
      <c r="AA102" s="125">
        <f>$Z$102*$K$102</f>
        <v>0</v>
      </c>
      <c r="AR102" s="80" t="s">
        <v>118</v>
      </c>
      <c r="AT102" s="80" t="s">
        <v>113</v>
      </c>
      <c r="AU102" s="80" t="s">
        <v>76</v>
      </c>
      <c r="AY102" s="6" t="s">
        <v>112</v>
      </c>
      <c r="BE102" s="126">
        <f>IF($U$102="základní",$N$102,0)</f>
        <v>0</v>
      </c>
      <c r="BF102" s="126">
        <f>IF($U$102="snížená",$N$102,0)</f>
        <v>0</v>
      </c>
      <c r="BG102" s="126">
        <f>IF($U$102="zákl. přenesená",$N$102,0)</f>
        <v>0</v>
      </c>
      <c r="BH102" s="126">
        <f>IF($U$102="sníž. přenesená",$N$102,0)</f>
        <v>0</v>
      </c>
      <c r="BI102" s="126">
        <f>IF($U$102="nulová",$N$102,0)</f>
        <v>0</v>
      </c>
      <c r="BJ102" s="80" t="s">
        <v>17</v>
      </c>
      <c r="BK102" s="126">
        <f>ROUND($L$102*$K$102,2)</f>
        <v>0</v>
      </c>
      <c r="BL102" s="80" t="s">
        <v>118</v>
      </c>
      <c r="BM102" s="80" t="s">
        <v>179</v>
      </c>
    </row>
    <row r="103" spans="2:47" s="6" customFormat="1" ht="27" customHeight="1">
      <c r="B103" s="21"/>
      <c r="C103" s="22"/>
      <c r="D103" s="22"/>
      <c r="E103" s="22"/>
      <c r="F103" s="283" t="s">
        <v>180</v>
      </c>
      <c r="G103" s="259"/>
      <c r="H103" s="259"/>
      <c r="I103" s="259"/>
      <c r="J103" s="259"/>
      <c r="K103" s="259"/>
      <c r="L103" s="259"/>
      <c r="M103" s="259"/>
      <c r="N103" s="259"/>
      <c r="O103" s="259"/>
      <c r="P103" s="259"/>
      <c r="Q103" s="259"/>
      <c r="R103" s="259"/>
      <c r="S103" s="41"/>
      <c r="T103" s="50"/>
      <c r="U103" s="22"/>
      <c r="V103" s="22"/>
      <c r="W103" s="22"/>
      <c r="X103" s="22"/>
      <c r="Y103" s="22"/>
      <c r="Z103" s="22"/>
      <c r="AA103" s="51"/>
      <c r="AT103" s="6" t="s">
        <v>126</v>
      </c>
      <c r="AU103" s="6" t="s">
        <v>76</v>
      </c>
    </row>
    <row r="104" spans="2:65" s="6" customFormat="1" ht="27" customHeight="1">
      <c r="B104" s="21"/>
      <c r="C104" s="117" t="s">
        <v>181</v>
      </c>
      <c r="D104" s="117" t="s">
        <v>113</v>
      </c>
      <c r="E104" s="118" t="s">
        <v>182</v>
      </c>
      <c r="F104" s="284" t="s">
        <v>183</v>
      </c>
      <c r="G104" s="285"/>
      <c r="H104" s="285"/>
      <c r="I104" s="285"/>
      <c r="J104" s="120" t="s">
        <v>149</v>
      </c>
      <c r="K104" s="121">
        <v>1</v>
      </c>
      <c r="L104" s="286"/>
      <c r="M104" s="285"/>
      <c r="N104" s="287">
        <f>ROUND($L$104*$K$104,2)</f>
        <v>0</v>
      </c>
      <c r="O104" s="285"/>
      <c r="P104" s="285"/>
      <c r="Q104" s="285"/>
      <c r="R104" s="119" t="s">
        <v>117</v>
      </c>
      <c r="S104" s="41"/>
      <c r="T104" s="122"/>
      <c r="U104" s="123" t="s">
        <v>38</v>
      </c>
      <c r="V104" s="22"/>
      <c r="W104" s="22"/>
      <c r="X104" s="124">
        <v>0</v>
      </c>
      <c r="Y104" s="124">
        <f>$X$104*$K$104</f>
        <v>0</v>
      </c>
      <c r="Z104" s="124">
        <v>0</v>
      </c>
      <c r="AA104" s="125">
        <f>$Z$104*$K$104</f>
        <v>0</v>
      </c>
      <c r="AR104" s="80" t="s">
        <v>118</v>
      </c>
      <c r="AT104" s="80" t="s">
        <v>113</v>
      </c>
      <c r="AU104" s="80" t="s">
        <v>76</v>
      </c>
      <c r="AY104" s="6" t="s">
        <v>112</v>
      </c>
      <c r="BE104" s="126">
        <f>IF($U$104="základní",$N$104,0)</f>
        <v>0</v>
      </c>
      <c r="BF104" s="126">
        <f>IF($U$104="snížená",$N$104,0)</f>
        <v>0</v>
      </c>
      <c r="BG104" s="126">
        <f>IF($U$104="zákl. přenesená",$N$104,0)</f>
        <v>0</v>
      </c>
      <c r="BH104" s="126">
        <f>IF($U$104="sníž. přenesená",$N$104,0)</f>
        <v>0</v>
      </c>
      <c r="BI104" s="126">
        <f>IF($U$104="nulová",$N$104,0)</f>
        <v>0</v>
      </c>
      <c r="BJ104" s="80" t="s">
        <v>17</v>
      </c>
      <c r="BK104" s="126">
        <f>ROUND($L$104*$K$104,2)</f>
        <v>0</v>
      </c>
      <c r="BL104" s="80" t="s">
        <v>118</v>
      </c>
      <c r="BM104" s="80" t="s">
        <v>184</v>
      </c>
    </row>
    <row r="105" spans="2:47" s="6" customFormat="1" ht="27" customHeight="1">
      <c r="B105" s="21"/>
      <c r="C105" s="22"/>
      <c r="D105" s="22"/>
      <c r="E105" s="22"/>
      <c r="F105" s="283" t="s">
        <v>185</v>
      </c>
      <c r="G105" s="259"/>
      <c r="H105" s="259"/>
      <c r="I105" s="259"/>
      <c r="J105" s="259"/>
      <c r="K105" s="259"/>
      <c r="L105" s="259"/>
      <c r="M105" s="259"/>
      <c r="N105" s="259"/>
      <c r="O105" s="259"/>
      <c r="P105" s="259"/>
      <c r="Q105" s="259"/>
      <c r="R105" s="259"/>
      <c r="S105" s="41"/>
      <c r="T105" s="50"/>
      <c r="U105" s="22"/>
      <c r="V105" s="22"/>
      <c r="W105" s="22"/>
      <c r="X105" s="22"/>
      <c r="Y105" s="22"/>
      <c r="Z105" s="22"/>
      <c r="AA105" s="51"/>
      <c r="AT105" s="6" t="s">
        <v>126</v>
      </c>
      <c r="AU105" s="6" t="s">
        <v>76</v>
      </c>
    </row>
    <row r="106" spans="2:65" s="6" customFormat="1" ht="27" customHeight="1">
      <c r="B106" s="21"/>
      <c r="C106" s="117" t="s">
        <v>186</v>
      </c>
      <c r="D106" s="117" t="s">
        <v>113</v>
      </c>
      <c r="E106" s="118" t="s">
        <v>187</v>
      </c>
      <c r="F106" s="284" t="s">
        <v>188</v>
      </c>
      <c r="G106" s="285"/>
      <c r="H106" s="285"/>
      <c r="I106" s="285"/>
      <c r="J106" s="120" t="s">
        <v>149</v>
      </c>
      <c r="K106" s="121">
        <v>3</v>
      </c>
      <c r="L106" s="286"/>
      <c r="M106" s="285"/>
      <c r="N106" s="287">
        <f>ROUND($L$106*$K$106,2)</f>
        <v>0</v>
      </c>
      <c r="O106" s="285"/>
      <c r="P106" s="285"/>
      <c r="Q106" s="285"/>
      <c r="R106" s="119" t="s">
        <v>117</v>
      </c>
      <c r="S106" s="41"/>
      <c r="T106" s="122"/>
      <c r="U106" s="123" t="s">
        <v>38</v>
      </c>
      <c r="V106" s="22"/>
      <c r="W106" s="22"/>
      <c r="X106" s="124">
        <v>0</v>
      </c>
      <c r="Y106" s="124">
        <f>$X$106*$K$106</f>
        <v>0</v>
      </c>
      <c r="Z106" s="124">
        <v>0</v>
      </c>
      <c r="AA106" s="125">
        <f>$Z$106*$K$106</f>
        <v>0</v>
      </c>
      <c r="AR106" s="80" t="s">
        <v>118</v>
      </c>
      <c r="AT106" s="80" t="s">
        <v>113</v>
      </c>
      <c r="AU106" s="80" t="s">
        <v>76</v>
      </c>
      <c r="AY106" s="6" t="s">
        <v>112</v>
      </c>
      <c r="BE106" s="126">
        <f>IF($U$106="základní",$N$106,0)</f>
        <v>0</v>
      </c>
      <c r="BF106" s="126">
        <f>IF($U$106="snížená",$N$106,0)</f>
        <v>0</v>
      </c>
      <c r="BG106" s="126">
        <f>IF($U$106="zákl. přenesená",$N$106,0)</f>
        <v>0</v>
      </c>
      <c r="BH106" s="126">
        <f>IF($U$106="sníž. přenesená",$N$106,0)</f>
        <v>0</v>
      </c>
      <c r="BI106" s="126">
        <f>IF($U$106="nulová",$N$106,0)</f>
        <v>0</v>
      </c>
      <c r="BJ106" s="80" t="s">
        <v>17</v>
      </c>
      <c r="BK106" s="126">
        <f>ROUND($L$106*$K$106,2)</f>
        <v>0</v>
      </c>
      <c r="BL106" s="80" t="s">
        <v>118</v>
      </c>
      <c r="BM106" s="80" t="s">
        <v>189</v>
      </c>
    </row>
    <row r="107" spans="2:47" s="6" customFormat="1" ht="27" customHeight="1">
      <c r="B107" s="21"/>
      <c r="C107" s="22"/>
      <c r="D107" s="22"/>
      <c r="E107" s="22"/>
      <c r="F107" s="283" t="s">
        <v>190</v>
      </c>
      <c r="G107" s="259"/>
      <c r="H107" s="259"/>
      <c r="I107" s="259"/>
      <c r="J107" s="259"/>
      <c r="K107" s="259"/>
      <c r="L107" s="259"/>
      <c r="M107" s="259"/>
      <c r="N107" s="259"/>
      <c r="O107" s="259"/>
      <c r="P107" s="259"/>
      <c r="Q107" s="259"/>
      <c r="R107" s="259"/>
      <c r="S107" s="41"/>
      <c r="T107" s="50"/>
      <c r="U107" s="22"/>
      <c r="V107" s="22"/>
      <c r="W107" s="22"/>
      <c r="X107" s="22"/>
      <c r="Y107" s="22"/>
      <c r="Z107" s="22"/>
      <c r="AA107" s="51"/>
      <c r="AT107" s="6" t="s">
        <v>126</v>
      </c>
      <c r="AU107" s="6" t="s">
        <v>76</v>
      </c>
    </row>
    <row r="108" spans="2:65" s="6" customFormat="1" ht="27" customHeight="1">
      <c r="B108" s="21"/>
      <c r="C108" s="117" t="s">
        <v>8</v>
      </c>
      <c r="D108" s="117" t="s">
        <v>113</v>
      </c>
      <c r="E108" s="118" t="s">
        <v>191</v>
      </c>
      <c r="F108" s="284" t="s">
        <v>192</v>
      </c>
      <c r="G108" s="285"/>
      <c r="H108" s="285"/>
      <c r="I108" s="285"/>
      <c r="J108" s="120" t="s">
        <v>149</v>
      </c>
      <c r="K108" s="121">
        <v>1</v>
      </c>
      <c r="L108" s="286"/>
      <c r="M108" s="285"/>
      <c r="N108" s="287">
        <f>ROUND($L$108*$K$108,2)</f>
        <v>0</v>
      </c>
      <c r="O108" s="285"/>
      <c r="P108" s="285"/>
      <c r="Q108" s="285"/>
      <c r="R108" s="119" t="s">
        <v>117</v>
      </c>
      <c r="S108" s="41"/>
      <c r="T108" s="122"/>
      <c r="U108" s="123" t="s">
        <v>38</v>
      </c>
      <c r="V108" s="22"/>
      <c r="W108" s="22"/>
      <c r="X108" s="124">
        <v>0</v>
      </c>
      <c r="Y108" s="124">
        <f>$X$108*$K$108</f>
        <v>0</v>
      </c>
      <c r="Z108" s="124">
        <v>0</v>
      </c>
      <c r="AA108" s="125">
        <f>$Z$108*$K$108</f>
        <v>0</v>
      </c>
      <c r="AR108" s="80" t="s">
        <v>118</v>
      </c>
      <c r="AT108" s="80" t="s">
        <v>113</v>
      </c>
      <c r="AU108" s="80" t="s">
        <v>76</v>
      </c>
      <c r="AY108" s="6" t="s">
        <v>112</v>
      </c>
      <c r="BE108" s="126">
        <f>IF($U$108="základní",$N$108,0)</f>
        <v>0</v>
      </c>
      <c r="BF108" s="126">
        <f>IF($U$108="snížená",$N$108,0)</f>
        <v>0</v>
      </c>
      <c r="BG108" s="126">
        <f>IF($U$108="zákl. přenesená",$N$108,0)</f>
        <v>0</v>
      </c>
      <c r="BH108" s="126">
        <f>IF($U$108="sníž. přenesená",$N$108,0)</f>
        <v>0</v>
      </c>
      <c r="BI108" s="126">
        <f>IF($U$108="nulová",$N$108,0)</f>
        <v>0</v>
      </c>
      <c r="BJ108" s="80" t="s">
        <v>17</v>
      </c>
      <c r="BK108" s="126">
        <f>ROUND($L$108*$K$108,2)</f>
        <v>0</v>
      </c>
      <c r="BL108" s="80" t="s">
        <v>118</v>
      </c>
      <c r="BM108" s="80" t="s">
        <v>193</v>
      </c>
    </row>
    <row r="109" spans="2:47" s="6" customFormat="1" ht="27" customHeight="1">
      <c r="B109" s="21"/>
      <c r="C109" s="22"/>
      <c r="D109" s="22"/>
      <c r="E109" s="22"/>
      <c r="F109" s="283" t="s">
        <v>194</v>
      </c>
      <c r="G109" s="259"/>
      <c r="H109" s="259"/>
      <c r="I109" s="259"/>
      <c r="J109" s="259"/>
      <c r="K109" s="259"/>
      <c r="L109" s="259"/>
      <c r="M109" s="259"/>
      <c r="N109" s="259"/>
      <c r="O109" s="259"/>
      <c r="P109" s="259"/>
      <c r="Q109" s="259"/>
      <c r="R109" s="259"/>
      <c r="S109" s="41"/>
      <c r="T109" s="50"/>
      <c r="U109" s="22"/>
      <c r="V109" s="22"/>
      <c r="W109" s="22"/>
      <c r="X109" s="22"/>
      <c r="Y109" s="22"/>
      <c r="Z109" s="22"/>
      <c r="AA109" s="51"/>
      <c r="AT109" s="6" t="s">
        <v>126</v>
      </c>
      <c r="AU109" s="6" t="s">
        <v>76</v>
      </c>
    </row>
    <row r="110" spans="2:65" s="6" customFormat="1" ht="27" customHeight="1">
      <c r="B110" s="21"/>
      <c r="C110" s="117" t="s">
        <v>195</v>
      </c>
      <c r="D110" s="117" t="s">
        <v>113</v>
      </c>
      <c r="E110" s="118" t="s">
        <v>196</v>
      </c>
      <c r="F110" s="284" t="s">
        <v>197</v>
      </c>
      <c r="G110" s="285"/>
      <c r="H110" s="285"/>
      <c r="I110" s="285"/>
      <c r="J110" s="120" t="s">
        <v>149</v>
      </c>
      <c r="K110" s="121">
        <v>3</v>
      </c>
      <c r="L110" s="286"/>
      <c r="M110" s="285"/>
      <c r="N110" s="287">
        <f>ROUND($L$110*$K$110,2)</f>
        <v>0</v>
      </c>
      <c r="O110" s="285"/>
      <c r="P110" s="285"/>
      <c r="Q110" s="285"/>
      <c r="R110" s="119" t="s">
        <v>117</v>
      </c>
      <c r="S110" s="41"/>
      <c r="T110" s="122"/>
      <c r="U110" s="123" t="s">
        <v>38</v>
      </c>
      <c r="V110" s="22"/>
      <c r="W110" s="22"/>
      <c r="X110" s="124">
        <v>0</v>
      </c>
      <c r="Y110" s="124">
        <f>$X$110*$K$110</f>
        <v>0</v>
      </c>
      <c r="Z110" s="124">
        <v>0</v>
      </c>
      <c r="AA110" s="125">
        <f>$Z$110*$K$110</f>
        <v>0</v>
      </c>
      <c r="AR110" s="80" t="s">
        <v>118</v>
      </c>
      <c r="AT110" s="80" t="s">
        <v>113</v>
      </c>
      <c r="AU110" s="80" t="s">
        <v>76</v>
      </c>
      <c r="AY110" s="6" t="s">
        <v>112</v>
      </c>
      <c r="BE110" s="126">
        <f>IF($U$110="základní",$N$110,0)</f>
        <v>0</v>
      </c>
      <c r="BF110" s="126">
        <f>IF($U$110="snížená",$N$110,0)</f>
        <v>0</v>
      </c>
      <c r="BG110" s="126">
        <f>IF($U$110="zákl. přenesená",$N$110,0)</f>
        <v>0</v>
      </c>
      <c r="BH110" s="126">
        <f>IF($U$110="sníž. přenesená",$N$110,0)</f>
        <v>0</v>
      </c>
      <c r="BI110" s="126">
        <f>IF($U$110="nulová",$N$110,0)</f>
        <v>0</v>
      </c>
      <c r="BJ110" s="80" t="s">
        <v>17</v>
      </c>
      <c r="BK110" s="126">
        <f>ROUND($L$110*$K$110,2)</f>
        <v>0</v>
      </c>
      <c r="BL110" s="80" t="s">
        <v>118</v>
      </c>
      <c r="BM110" s="80" t="s">
        <v>198</v>
      </c>
    </row>
    <row r="111" spans="2:47" s="6" customFormat="1" ht="27" customHeight="1">
      <c r="B111" s="21"/>
      <c r="C111" s="22"/>
      <c r="D111" s="22"/>
      <c r="E111" s="22"/>
      <c r="F111" s="283" t="s">
        <v>199</v>
      </c>
      <c r="G111" s="259"/>
      <c r="H111" s="259"/>
      <c r="I111" s="259"/>
      <c r="J111" s="259"/>
      <c r="K111" s="259"/>
      <c r="L111" s="259"/>
      <c r="M111" s="259"/>
      <c r="N111" s="259"/>
      <c r="O111" s="259"/>
      <c r="P111" s="259"/>
      <c r="Q111" s="259"/>
      <c r="R111" s="259"/>
      <c r="S111" s="41"/>
      <c r="T111" s="50"/>
      <c r="U111" s="22"/>
      <c r="V111" s="22"/>
      <c r="W111" s="22"/>
      <c r="X111" s="22"/>
      <c r="Y111" s="22"/>
      <c r="Z111" s="22"/>
      <c r="AA111" s="51"/>
      <c r="AT111" s="6" t="s">
        <v>126</v>
      </c>
      <c r="AU111" s="6" t="s">
        <v>76</v>
      </c>
    </row>
    <row r="112" spans="2:65" s="6" customFormat="1" ht="27" customHeight="1">
      <c r="B112" s="21"/>
      <c r="C112" s="117" t="s">
        <v>200</v>
      </c>
      <c r="D112" s="117" t="s">
        <v>113</v>
      </c>
      <c r="E112" s="118" t="s">
        <v>201</v>
      </c>
      <c r="F112" s="284" t="s">
        <v>202</v>
      </c>
      <c r="G112" s="285"/>
      <c r="H112" s="285"/>
      <c r="I112" s="285"/>
      <c r="J112" s="120" t="s">
        <v>149</v>
      </c>
      <c r="K112" s="121">
        <v>1</v>
      </c>
      <c r="L112" s="286"/>
      <c r="M112" s="285"/>
      <c r="N112" s="287">
        <f>ROUND($L$112*$K$112,2)</f>
        <v>0</v>
      </c>
      <c r="O112" s="285"/>
      <c r="P112" s="285"/>
      <c r="Q112" s="285"/>
      <c r="R112" s="119" t="s">
        <v>117</v>
      </c>
      <c r="S112" s="41"/>
      <c r="T112" s="122"/>
      <c r="U112" s="123" t="s">
        <v>38</v>
      </c>
      <c r="V112" s="22"/>
      <c r="W112" s="22"/>
      <c r="X112" s="124">
        <v>0</v>
      </c>
      <c r="Y112" s="124">
        <f>$X$112*$K$112</f>
        <v>0</v>
      </c>
      <c r="Z112" s="124">
        <v>0</v>
      </c>
      <c r="AA112" s="125">
        <f>$Z$112*$K$112</f>
        <v>0</v>
      </c>
      <c r="AR112" s="80" t="s">
        <v>118</v>
      </c>
      <c r="AT112" s="80" t="s">
        <v>113</v>
      </c>
      <c r="AU112" s="80" t="s">
        <v>76</v>
      </c>
      <c r="AY112" s="6" t="s">
        <v>112</v>
      </c>
      <c r="BE112" s="126">
        <f>IF($U$112="základní",$N$112,0)</f>
        <v>0</v>
      </c>
      <c r="BF112" s="126">
        <f>IF($U$112="snížená",$N$112,0)</f>
        <v>0</v>
      </c>
      <c r="BG112" s="126">
        <f>IF($U$112="zákl. přenesená",$N$112,0)</f>
        <v>0</v>
      </c>
      <c r="BH112" s="126">
        <f>IF($U$112="sníž. přenesená",$N$112,0)</f>
        <v>0</v>
      </c>
      <c r="BI112" s="126">
        <f>IF($U$112="nulová",$N$112,0)</f>
        <v>0</v>
      </c>
      <c r="BJ112" s="80" t="s">
        <v>17</v>
      </c>
      <c r="BK112" s="126">
        <f>ROUND($L$112*$K$112,2)</f>
        <v>0</v>
      </c>
      <c r="BL112" s="80" t="s">
        <v>118</v>
      </c>
      <c r="BM112" s="80" t="s">
        <v>203</v>
      </c>
    </row>
    <row r="113" spans="2:47" s="6" customFormat="1" ht="27" customHeight="1">
      <c r="B113" s="21"/>
      <c r="C113" s="22"/>
      <c r="D113" s="22"/>
      <c r="E113" s="22"/>
      <c r="F113" s="283" t="s">
        <v>204</v>
      </c>
      <c r="G113" s="259"/>
      <c r="H113" s="259"/>
      <c r="I113" s="259"/>
      <c r="J113" s="259"/>
      <c r="K113" s="259"/>
      <c r="L113" s="259"/>
      <c r="M113" s="259"/>
      <c r="N113" s="259"/>
      <c r="O113" s="259"/>
      <c r="P113" s="259"/>
      <c r="Q113" s="259"/>
      <c r="R113" s="259"/>
      <c r="S113" s="41"/>
      <c r="T113" s="50"/>
      <c r="U113" s="22"/>
      <c r="V113" s="22"/>
      <c r="W113" s="22"/>
      <c r="X113" s="22"/>
      <c r="Y113" s="22"/>
      <c r="Z113" s="22"/>
      <c r="AA113" s="51"/>
      <c r="AT113" s="6" t="s">
        <v>126</v>
      </c>
      <c r="AU113" s="6" t="s">
        <v>76</v>
      </c>
    </row>
    <row r="114" spans="2:65" s="6" customFormat="1" ht="27" customHeight="1">
      <c r="B114" s="21"/>
      <c r="C114" s="117" t="s">
        <v>205</v>
      </c>
      <c r="D114" s="117" t="s">
        <v>113</v>
      </c>
      <c r="E114" s="118" t="s">
        <v>206</v>
      </c>
      <c r="F114" s="284" t="s">
        <v>207</v>
      </c>
      <c r="G114" s="285"/>
      <c r="H114" s="285"/>
      <c r="I114" s="285"/>
      <c r="J114" s="120" t="s">
        <v>208</v>
      </c>
      <c r="K114" s="121">
        <v>238.462</v>
      </c>
      <c r="L114" s="286"/>
      <c r="M114" s="285"/>
      <c r="N114" s="287">
        <f>ROUND($L$114*$K$114,2)</f>
        <v>0</v>
      </c>
      <c r="O114" s="285"/>
      <c r="P114" s="285"/>
      <c r="Q114" s="285"/>
      <c r="R114" s="119"/>
      <c r="S114" s="41"/>
      <c r="T114" s="122"/>
      <c r="U114" s="123" t="s">
        <v>38</v>
      </c>
      <c r="V114" s="22"/>
      <c r="W114" s="22"/>
      <c r="X114" s="124">
        <v>0</v>
      </c>
      <c r="Y114" s="124">
        <f>$X$114*$K$114</f>
        <v>0</v>
      </c>
      <c r="Z114" s="124">
        <v>0</v>
      </c>
      <c r="AA114" s="125">
        <f>$Z$114*$K$114</f>
        <v>0</v>
      </c>
      <c r="AR114" s="80" t="s">
        <v>118</v>
      </c>
      <c r="AT114" s="80" t="s">
        <v>113</v>
      </c>
      <c r="AU114" s="80" t="s">
        <v>76</v>
      </c>
      <c r="AY114" s="6" t="s">
        <v>112</v>
      </c>
      <c r="BE114" s="126">
        <f>IF($U$114="základní",$N$114,0)</f>
        <v>0</v>
      </c>
      <c r="BF114" s="126">
        <f>IF($U$114="snížená",$N$114,0)</f>
        <v>0</v>
      </c>
      <c r="BG114" s="126">
        <f>IF($U$114="zákl. přenesená",$N$114,0)</f>
        <v>0</v>
      </c>
      <c r="BH114" s="126">
        <f>IF($U$114="sníž. přenesená",$N$114,0)</f>
        <v>0</v>
      </c>
      <c r="BI114" s="126">
        <f>IF($U$114="nulová",$N$114,0)</f>
        <v>0</v>
      </c>
      <c r="BJ114" s="80" t="s">
        <v>17</v>
      </c>
      <c r="BK114" s="126">
        <f>ROUND($L$114*$K$114,2)</f>
        <v>0</v>
      </c>
      <c r="BL114" s="80" t="s">
        <v>118</v>
      </c>
      <c r="BM114" s="80" t="s">
        <v>209</v>
      </c>
    </row>
    <row r="115" spans="2:47" s="6" customFormat="1" ht="16.5" customHeight="1">
      <c r="B115" s="21"/>
      <c r="C115" s="22"/>
      <c r="D115" s="22"/>
      <c r="E115" s="22"/>
      <c r="F115" s="283" t="s">
        <v>207</v>
      </c>
      <c r="G115" s="259"/>
      <c r="H115" s="259"/>
      <c r="I115" s="259"/>
      <c r="J115" s="259"/>
      <c r="K115" s="259"/>
      <c r="L115" s="259"/>
      <c r="M115" s="259"/>
      <c r="N115" s="259"/>
      <c r="O115" s="259"/>
      <c r="P115" s="259"/>
      <c r="Q115" s="259"/>
      <c r="R115" s="259"/>
      <c r="S115" s="41"/>
      <c r="T115" s="50"/>
      <c r="U115" s="22"/>
      <c r="V115" s="22"/>
      <c r="W115" s="22"/>
      <c r="X115" s="22"/>
      <c r="Y115" s="22"/>
      <c r="Z115" s="22"/>
      <c r="AA115" s="51"/>
      <c r="AT115" s="6" t="s">
        <v>126</v>
      </c>
      <c r="AU115" s="6" t="s">
        <v>76</v>
      </c>
    </row>
    <row r="116" spans="2:51" s="6" customFormat="1" ht="15.75" customHeight="1">
      <c r="B116" s="127"/>
      <c r="C116" s="128"/>
      <c r="D116" s="128"/>
      <c r="E116" s="128"/>
      <c r="F116" s="289" t="s">
        <v>210</v>
      </c>
      <c r="G116" s="290"/>
      <c r="H116" s="290"/>
      <c r="I116" s="290"/>
      <c r="J116" s="128"/>
      <c r="K116" s="130">
        <v>209.322</v>
      </c>
      <c r="L116" s="128"/>
      <c r="M116" s="128"/>
      <c r="N116" s="128"/>
      <c r="O116" s="128"/>
      <c r="P116" s="128"/>
      <c r="Q116" s="128"/>
      <c r="R116" s="128"/>
      <c r="S116" s="131"/>
      <c r="T116" s="132"/>
      <c r="U116" s="128"/>
      <c r="V116" s="128"/>
      <c r="W116" s="128"/>
      <c r="X116" s="128"/>
      <c r="Y116" s="128"/>
      <c r="Z116" s="128"/>
      <c r="AA116" s="133"/>
      <c r="AT116" s="134" t="s">
        <v>121</v>
      </c>
      <c r="AU116" s="134" t="s">
        <v>76</v>
      </c>
      <c r="AV116" s="134" t="s">
        <v>76</v>
      </c>
      <c r="AW116" s="134" t="s">
        <v>90</v>
      </c>
      <c r="AX116" s="134" t="s">
        <v>68</v>
      </c>
      <c r="AY116" s="134" t="s">
        <v>112</v>
      </c>
    </row>
    <row r="117" spans="2:51" s="6" customFormat="1" ht="15.75" customHeight="1">
      <c r="B117" s="127"/>
      <c r="C117" s="128"/>
      <c r="D117" s="128"/>
      <c r="E117" s="128"/>
      <c r="F117" s="289" t="s">
        <v>211</v>
      </c>
      <c r="G117" s="290"/>
      <c r="H117" s="290"/>
      <c r="I117" s="290"/>
      <c r="J117" s="128"/>
      <c r="K117" s="130">
        <v>29.14</v>
      </c>
      <c r="L117" s="128"/>
      <c r="M117" s="128"/>
      <c r="N117" s="128"/>
      <c r="O117" s="128"/>
      <c r="P117" s="128"/>
      <c r="Q117" s="128"/>
      <c r="R117" s="128"/>
      <c r="S117" s="131"/>
      <c r="T117" s="132"/>
      <c r="U117" s="128"/>
      <c r="V117" s="128"/>
      <c r="W117" s="128"/>
      <c r="X117" s="128"/>
      <c r="Y117" s="128"/>
      <c r="Z117" s="128"/>
      <c r="AA117" s="133"/>
      <c r="AT117" s="134" t="s">
        <v>121</v>
      </c>
      <c r="AU117" s="134" t="s">
        <v>76</v>
      </c>
      <c r="AV117" s="134" t="s">
        <v>76</v>
      </c>
      <c r="AW117" s="134" t="s">
        <v>90</v>
      </c>
      <c r="AX117" s="134" t="s">
        <v>68</v>
      </c>
      <c r="AY117" s="134" t="s">
        <v>112</v>
      </c>
    </row>
    <row r="118" spans="2:51" s="6" customFormat="1" ht="15.75" customHeight="1">
      <c r="B118" s="135"/>
      <c r="C118" s="136"/>
      <c r="D118" s="136"/>
      <c r="E118" s="136"/>
      <c r="F118" s="297" t="s">
        <v>134</v>
      </c>
      <c r="G118" s="298"/>
      <c r="H118" s="298"/>
      <c r="I118" s="298"/>
      <c r="J118" s="136"/>
      <c r="K118" s="137">
        <v>238.462</v>
      </c>
      <c r="L118" s="136"/>
      <c r="M118" s="136"/>
      <c r="N118" s="136"/>
      <c r="O118" s="136"/>
      <c r="P118" s="136"/>
      <c r="Q118" s="136"/>
      <c r="R118" s="136"/>
      <c r="S118" s="138"/>
      <c r="T118" s="139"/>
      <c r="U118" s="136"/>
      <c r="V118" s="136"/>
      <c r="W118" s="136"/>
      <c r="X118" s="136"/>
      <c r="Y118" s="136"/>
      <c r="Z118" s="136"/>
      <c r="AA118" s="140"/>
      <c r="AT118" s="141" t="s">
        <v>121</v>
      </c>
      <c r="AU118" s="141" t="s">
        <v>76</v>
      </c>
      <c r="AV118" s="141" t="s">
        <v>118</v>
      </c>
      <c r="AW118" s="141" t="s">
        <v>90</v>
      </c>
      <c r="AX118" s="141" t="s">
        <v>17</v>
      </c>
      <c r="AY118" s="141" t="s">
        <v>112</v>
      </c>
    </row>
    <row r="119" spans="2:65" s="6" customFormat="1" ht="15.75" customHeight="1">
      <c r="B119" s="21"/>
      <c r="C119" s="117" t="s">
        <v>212</v>
      </c>
      <c r="D119" s="117" t="s">
        <v>113</v>
      </c>
      <c r="E119" s="118" t="s">
        <v>213</v>
      </c>
      <c r="F119" s="284" t="s">
        <v>214</v>
      </c>
      <c r="G119" s="285"/>
      <c r="H119" s="285"/>
      <c r="I119" s="285"/>
      <c r="J119" s="120" t="s">
        <v>149</v>
      </c>
      <c r="K119" s="121">
        <v>2</v>
      </c>
      <c r="L119" s="286"/>
      <c r="M119" s="285"/>
      <c r="N119" s="287">
        <f>ROUND($L$119*$K$119,2)</f>
        <v>0</v>
      </c>
      <c r="O119" s="285"/>
      <c r="P119" s="285"/>
      <c r="Q119" s="285"/>
      <c r="R119" s="119" t="s">
        <v>117</v>
      </c>
      <c r="S119" s="41"/>
      <c r="T119" s="122"/>
      <c r="U119" s="123" t="s">
        <v>38</v>
      </c>
      <c r="V119" s="22"/>
      <c r="W119" s="22"/>
      <c r="X119" s="124">
        <v>0</v>
      </c>
      <c r="Y119" s="124">
        <f>$X$119*$K$119</f>
        <v>0</v>
      </c>
      <c r="Z119" s="124">
        <v>0</v>
      </c>
      <c r="AA119" s="125">
        <f>$Z$119*$K$119</f>
        <v>0</v>
      </c>
      <c r="AR119" s="80" t="s">
        <v>118</v>
      </c>
      <c r="AT119" s="80" t="s">
        <v>113</v>
      </c>
      <c r="AU119" s="80" t="s">
        <v>76</v>
      </c>
      <c r="AY119" s="6" t="s">
        <v>112</v>
      </c>
      <c r="BE119" s="126">
        <f>IF($U$119="základní",$N$119,0)</f>
        <v>0</v>
      </c>
      <c r="BF119" s="126">
        <f>IF($U$119="snížená",$N$119,0)</f>
        <v>0</v>
      </c>
      <c r="BG119" s="126">
        <f>IF($U$119="zákl. přenesená",$N$119,0)</f>
        <v>0</v>
      </c>
      <c r="BH119" s="126">
        <f>IF($U$119="sníž. přenesená",$N$119,0)</f>
        <v>0</v>
      </c>
      <c r="BI119" s="126">
        <f>IF($U$119="nulová",$N$119,0)</f>
        <v>0</v>
      </c>
      <c r="BJ119" s="80" t="s">
        <v>17</v>
      </c>
      <c r="BK119" s="126">
        <f>ROUND($L$119*$K$119,2)</f>
        <v>0</v>
      </c>
      <c r="BL119" s="80" t="s">
        <v>118</v>
      </c>
      <c r="BM119" s="80" t="s">
        <v>215</v>
      </c>
    </row>
    <row r="120" spans="2:47" s="6" customFormat="1" ht="16.5" customHeight="1">
      <c r="B120" s="21"/>
      <c r="C120" s="22"/>
      <c r="D120" s="22"/>
      <c r="E120" s="22"/>
      <c r="F120" s="283" t="s">
        <v>216</v>
      </c>
      <c r="G120" s="259"/>
      <c r="H120" s="259"/>
      <c r="I120" s="259"/>
      <c r="J120" s="259"/>
      <c r="K120" s="259"/>
      <c r="L120" s="259"/>
      <c r="M120" s="259"/>
      <c r="N120" s="259"/>
      <c r="O120" s="259"/>
      <c r="P120" s="259"/>
      <c r="Q120" s="259"/>
      <c r="R120" s="259"/>
      <c r="S120" s="41"/>
      <c r="T120" s="50"/>
      <c r="U120" s="22"/>
      <c r="V120" s="22"/>
      <c r="W120" s="22"/>
      <c r="X120" s="22"/>
      <c r="Y120" s="22"/>
      <c r="Z120" s="22"/>
      <c r="AA120" s="51"/>
      <c r="AT120" s="6" t="s">
        <v>126</v>
      </c>
      <c r="AU120" s="6" t="s">
        <v>76</v>
      </c>
    </row>
    <row r="121" spans="2:65" s="6" customFormat="1" ht="27" customHeight="1">
      <c r="B121" s="21"/>
      <c r="C121" s="117" t="s">
        <v>217</v>
      </c>
      <c r="D121" s="117" t="s">
        <v>113</v>
      </c>
      <c r="E121" s="118" t="s">
        <v>218</v>
      </c>
      <c r="F121" s="284" t="s">
        <v>219</v>
      </c>
      <c r="G121" s="285"/>
      <c r="H121" s="285"/>
      <c r="I121" s="285"/>
      <c r="J121" s="120" t="s">
        <v>116</v>
      </c>
      <c r="K121" s="121">
        <v>70</v>
      </c>
      <c r="L121" s="286"/>
      <c r="M121" s="285"/>
      <c r="N121" s="287">
        <f>ROUND($L$121*$K$121,2)</f>
        <v>0</v>
      </c>
      <c r="O121" s="285"/>
      <c r="P121" s="285"/>
      <c r="Q121" s="285"/>
      <c r="R121" s="119" t="s">
        <v>117</v>
      </c>
      <c r="S121" s="41"/>
      <c r="T121" s="122"/>
      <c r="U121" s="123" t="s">
        <v>38</v>
      </c>
      <c r="V121" s="22"/>
      <c r="W121" s="22"/>
      <c r="X121" s="124">
        <v>0</v>
      </c>
      <c r="Y121" s="124">
        <f>$X$121*$K$121</f>
        <v>0</v>
      </c>
      <c r="Z121" s="124">
        <v>0</v>
      </c>
      <c r="AA121" s="125">
        <f>$Z$121*$K$121</f>
        <v>0</v>
      </c>
      <c r="AR121" s="80" t="s">
        <v>118</v>
      </c>
      <c r="AT121" s="80" t="s">
        <v>113</v>
      </c>
      <c r="AU121" s="80" t="s">
        <v>76</v>
      </c>
      <c r="AY121" s="6" t="s">
        <v>112</v>
      </c>
      <c r="BE121" s="126">
        <f>IF($U$121="základní",$N$121,0)</f>
        <v>0</v>
      </c>
      <c r="BF121" s="126">
        <f>IF($U$121="snížená",$N$121,0)</f>
        <v>0</v>
      </c>
      <c r="BG121" s="126">
        <f>IF($U$121="zákl. přenesená",$N$121,0)</f>
        <v>0</v>
      </c>
      <c r="BH121" s="126">
        <f>IF($U$121="sníž. přenesená",$N$121,0)</f>
        <v>0</v>
      </c>
      <c r="BI121" s="126">
        <f>IF($U$121="nulová",$N$121,0)</f>
        <v>0</v>
      </c>
      <c r="BJ121" s="80" t="s">
        <v>17</v>
      </c>
      <c r="BK121" s="126">
        <f>ROUND($L$121*$K$121,2)</f>
        <v>0</v>
      </c>
      <c r="BL121" s="80" t="s">
        <v>118</v>
      </c>
      <c r="BM121" s="80" t="s">
        <v>220</v>
      </c>
    </row>
    <row r="122" spans="2:47" s="6" customFormat="1" ht="16.5" customHeight="1">
      <c r="B122" s="21"/>
      <c r="C122" s="22"/>
      <c r="D122" s="22"/>
      <c r="E122" s="22"/>
      <c r="F122" s="283" t="s">
        <v>221</v>
      </c>
      <c r="G122" s="259"/>
      <c r="H122" s="259"/>
      <c r="I122" s="259"/>
      <c r="J122" s="259"/>
      <c r="K122" s="259"/>
      <c r="L122" s="259"/>
      <c r="M122" s="259"/>
      <c r="N122" s="259"/>
      <c r="O122" s="259"/>
      <c r="P122" s="259"/>
      <c r="Q122" s="259"/>
      <c r="R122" s="259"/>
      <c r="S122" s="41"/>
      <c r="T122" s="50"/>
      <c r="U122" s="22"/>
      <c r="V122" s="22"/>
      <c r="W122" s="22"/>
      <c r="X122" s="22"/>
      <c r="Y122" s="22"/>
      <c r="Z122" s="22"/>
      <c r="AA122" s="51"/>
      <c r="AT122" s="6" t="s">
        <v>126</v>
      </c>
      <c r="AU122" s="6" t="s">
        <v>76</v>
      </c>
    </row>
    <row r="123" spans="2:47" s="6" customFormat="1" ht="27" customHeight="1">
      <c r="B123" s="21"/>
      <c r="C123" s="22"/>
      <c r="D123" s="22"/>
      <c r="E123" s="22"/>
      <c r="F123" s="299" t="s">
        <v>222</v>
      </c>
      <c r="G123" s="259"/>
      <c r="H123" s="259"/>
      <c r="I123" s="259"/>
      <c r="J123" s="259"/>
      <c r="K123" s="259"/>
      <c r="L123" s="259"/>
      <c r="M123" s="259"/>
      <c r="N123" s="259"/>
      <c r="O123" s="259"/>
      <c r="P123" s="259"/>
      <c r="Q123" s="259"/>
      <c r="R123" s="259"/>
      <c r="S123" s="41"/>
      <c r="T123" s="50"/>
      <c r="U123" s="22"/>
      <c r="V123" s="22"/>
      <c r="W123" s="22"/>
      <c r="X123" s="22"/>
      <c r="Y123" s="22"/>
      <c r="Z123" s="22"/>
      <c r="AA123" s="51"/>
      <c r="AT123" s="6" t="s">
        <v>140</v>
      </c>
      <c r="AU123" s="6" t="s">
        <v>76</v>
      </c>
    </row>
    <row r="124" spans="2:65" s="6" customFormat="1" ht="15.75" customHeight="1">
      <c r="B124" s="21"/>
      <c r="C124" s="142" t="s">
        <v>7</v>
      </c>
      <c r="D124" s="142" t="s">
        <v>223</v>
      </c>
      <c r="E124" s="143" t="s">
        <v>224</v>
      </c>
      <c r="F124" s="291" t="s">
        <v>225</v>
      </c>
      <c r="G124" s="292"/>
      <c r="H124" s="292"/>
      <c r="I124" s="292"/>
      <c r="J124" s="144" t="s">
        <v>226</v>
      </c>
      <c r="K124" s="145">
        <v>2.163</v>
      </c>
      <c r="L124" s="293"/>
      <c r="M124" s="292"/>
      <c r="N124" s="294">
        <f>ROUND($L$124*$K$124,2)</f>
        <v>0</v>
      </c>
      <c r="O124" s="285"/>
      <c r="P124" s="285"/>
      <c r="Q124" s="285"/>
      <c r="R124" s="119" t="s">
        <v>117</v>
      </c>
      <c r="S124" s="41"/>
      <c r="T124" s="122"/>
      <c r="U124" s="123" t="s">
        <v>38</v>
      </c>
      <c r="V124" s="22"/>
      <c r="W124" s="22"/>
      <c r="X124" s="124">
        <v>0.001</v>
      </c>
      <c r="Y124" s="124">
        <f>$X$124*$K$124</f>
        <v>0.002163</v>
      </c>
      <c r="Z124" s="124">
        <v>0</v>
      </c>
      <c r="AA124" s="125">
        <f>$Z$124*$K$124</f>
        <v>0</v>
      </c>
      <c r="AR124" s="80" t="s">
        <v>157</v>
      </c>
      <c r="AT124" s="80" t="s">
        <v>223</v>
      </c>
      <c r="AU124" s="80" t="s">
        <v>76</v>
      </c>
      <c r="AY124" s="6" t="s">
        <v>112</v>
      </c>
      <c r="BE124" s="126">
        <f>IF($U$124="základní",$N$124,0)</f>
        <v>0</v>
      </c>
      <c r="BF124" s="126">
        <f>IF($U$124="snížená",$N$124,0)</f>
        <v>0</v>
      </c>
      <c r="BG124" s="126">
        <f>IF($U$124="zákl. přenesená",$N$124,0)</f>
        <v>0</v>
      </c>
      <c r="BH124" s="126">
        <f>IF($U$124="sníž. přenesená",$N$124,0)</f>
        <v>0</v>
      </c>
      <c r="BI124" s="126">
        <f>IF($U$124="nulová",$N$124,0)</f>
        <v>0</v>
      </c>
      <c r="BJ124" s="80" t="s">
        <v>17</v>
      </c>
      <c r="BK124" s="126">
        <f>ROUND($L$124*$K$124,2)</f>
        <v>0</v>
      </c>
      <c r="BL124" s="80" t="s">
        <v>118</v>
      </c>
      <c r="BM124" s="80" t="s">
        <v>227</v>
      </c>
    </row>
    <row r="125" spans="2:47" s="6" customFormat="1" ht="16.5" customHeight="1">
      <c r="B125" s="21"/>
      <c r="C125" s="22"/>
      <c r="D125" s="22"/>
      <c r="E125" s="22"/>
      <c r="F125" s="283" t="s">
        <v>228</v>
      </c>
      <c r="G125" s="259"/>
      <c r="H125" s="259"/>
      <c r="I125" s="259"/>
      <c r="J125" s="259"/>
      <c r="K125" s="259"/>
      <c r="L125" s="259"/>
      <c r="M125" s="259"/>
      <c r="N125" s="259"/>
      <c r="O125" s="259"/>
      <c r="P125" s="259"/>
      <c r="Q125" s="259"/>
      <c r="R125" s="259"/>
      <c r="S125" s="41"/>
      <c r="T125" s="50"/>
      <c r="U125" s="22"/>
      <c r="V125" s="22"/>
      <c r="W125" s="22"/>
      <c r="X125" s="22"/>
      <c r="Y125" s="22"/>
      <c r="Z125" s="22"/>
      <c r="AA125" s="51"/>
      <c r="AT125" s="6" t="s">
        <v>126</v>
      </c>
      <c r="AU125" s="6" t="s">
        <v>76</v>
      </c>
    </row>
    <row r="126" spans="2:47" s="6" customFormat="1" ht="27" customHeight="1">
      <c r="B126" s="21"/>
      <c r="C126" s="22"/>
      <c r="D126" s="22"/>
      <c r="E126" s="22"/>
      <c r="F126" s="299" t="s">
        <v>229</v>
      </c>
      <c r="G126" s="259"/>
      <c r="H126" s="259"/>
      <c r="I126" s="259"/>
      <c r="J126" s="259"/>
      <c r="K126" s="259"/>
      <c r="L126" s="259"/>
      <c r="M126" s="259"/>
      <c r="N126" s="259"/>
      <c r="O126" s="259"/>
      <c r="P126" s="259"/>
      <c r="Q126" s="259"/>
      <c r="R126" s="259"/>
      <c r="S126" s="41"/>
      <c r="T126" s="50"/>
      <c r="U126" s="22"/>
      <c r="V126" s="22"/>
      <c r="W126" s="22"/>
      <c r="X126" s="22"/>
      <c r="Y126" s="22"/>
      <c r="Z126" s="22"/>
      <c r="AA126" s="51"/>
      <c r="AT126" s="6" t="s">
        <v>140</v>
      </c>
      <c r="AU126" s="6" t="s">
        <v>76</v>
      </c>
    </row>
    <row r="127" spans="2:51" s="6" customFormat="1" ht="15.75" customHeight="1">
      <c r="B127" s="127"/>
      <c r="C127" s="128"/>
      <c r="D127" s="128"/>
      <c r="E127" s="128"/>
      <c r="F127" s="289" t="s">
        <v>230</v>
      </c>
      <c r="G127" s="290"/>
      <c r="H127" s="290"/>
      <c r="I127" s="290"/>
      <c r="J127" s="128"/>
      <c r="K127" s="130">
        <v>2.163</v>
      </c>
      <c r="L127" s="128"/>
      <c r="M127" s="128"/>
      <c r="N127" s="128"/>
      <c r="O127" s="128"/>
      <c r="P127" s="128"/>
      <c r="Q127" s="128"/>
      <c r="R127" s="128"/>
      <c r="S127" s="131"/>
      <c r="T127" s="132"/>
      <c r="U127" s="128"/>
      <c r="V127" s="128"/>
      <c r="W127" s="128"/>
      <c r="X127" s="128"/>
      <c r="Y127" s="128"/>
      <c r="Z127" s="128"/>
      <c r="AA127" s="133"/>
      <c r="AT127" s="134" t="s">
        <v>121</v>
      </c>
      <c r="AU127" s="134" t="s">
        <v>76</v>
      </c>
      <c r="AV127" s="134" t="s">
        <v>76</v>
      </c>
      <c r="AW127" s="134" t="s">
        <v>90</v>
      </c>
      <c r="AX127" s="134" t="s">
        <v>17</v>
      </c>
      <c r="AY127" s="134" t="s">
        <v>112</v>
      </c>
    </row>
    <row r="128" spans="2:65" s="6" customFormat="1" ht="39" customHeight="1">
      <c r="B128" s="21"/>
      <c r="C128" s="117" t="s">
        <v>231</v>
      </c>
      <c r="D128" s="117" t="s">
        <v>113</v>
      </c>
      <c r="E128" s="118" t="s">
        <v>232</v>
      </c>
      <c r="F128" s="284" t="s">
        <v>233</v>
      </c>
      <c r="G128" s="285"/>
      <c r="H128" s="285"/>
      <c r="I128" s="285"/>
      <c r="J128" s="120" t="s">
        <v>149</v>
      </c>
      <c r="K128" s="121">
        <v>482</v>
      </c>
      <c r="L128" s="286"/>
      <c r="M128" s="285"/>
      <c r="N128" s="287">
        <f>ROUND($L$128*$K$128,2)</f>
        <v>0</v>
      </c>
      <c r="O128" s="285"/>
      <c r="P128" s="285"/>
      <c r="Q128" s="285"/>
      <c r="R128" s="119" t="s">
        <v>117</v>
      </c>
      <c r="S128" s="41"/>
      <c r="T128" s="122"/>
      <c r="U128" s="123" t="s">
        <v>38</v>
      </c>
      <c r="V128" s="22"/>
      <c r="W128" s="22"/>
      <c r="X128" s="124">
        <v>0</v>
      </c>
      <c r="Y128" s="124">
        <f>$X$128*$K$128</f>
        <v>0</v>
      </c>
      <c r="Z128" s="124">
        <v>0</v>
      </c>
      <c r="AA128" s="125">
        <f>$Z$128*$K$128</f>
        <v>0</v>
      </c>
      <c r="AR128" s="80" t="s">
        <v>118</v>
      </c>
      <c r="AT128" s="80" t="s">
        <v>113</v>
      </c>
      <c r="AU128" s="80" t="s">
        <v>76</v>
      </c>
      <c r="AY128" s="6" t="s">
        <v>112</v>
      </c>
      <c r="BE128" s="126">
        <f>IF($U$128="základní",$N$128,0)</f>
        <v>0</v>
      </c>
      <c r="BF128" s="126">
        <f>IF($U$128="snížená",$N$128,0)</f>
        <v>0</v>
      </c>
      <c r="BG128" s="126">
        <f>IF($U$128="zákl. přenesená",$N$128,0)</f>
        <v>0</v>
      </c>
      <c r="BH128" s="126">
        <f>IF($U$128="sníž. přenesená",$N$128,0)</f>
        <v>0</v>
      </c>
      <c r="BI128" s="126">
        <f>IF($U$128="nulová",$N$128,0)</f>
        <v>0</v>
      </c>
      <c r="BJ128" s="80" t="s">
        <v>17</v>
      </c>
      <c r="BK128" s="126">
        <f>ROUND($L$128*$K$128,2)</f>
        <v>0</v>
      </c>
      <c r="BL128" s="80" t="s">
        <v>118</v>
      </c>
      <c r="BM128" s="80" t="s">
        <v>234</v>
      </c>
    </row>
    <row r="129" spans="2:47" s="6" customFormat="1" ht="16.5" customHeight="1">
      <c r="B129" s="21"/>
      <c r="C129" s="22"/>
      <c r="D129" s="22"/>
      <c r="E129" s="22"/>
      <c r="F129" s="283" t="s">
        <v>235</v>
      </c>
      <c r="G129" s="259"/>
      <c r="H129" s="259"/>
      <c r="I129" s="259"/>
      <c r="J129" s="259"/>
      <c r="K129" s="259"/>
      <c r="L129" s="259"/>
      <c r="M129" s="259"/>
      <c r="N129" s="259"/>
      <c r="O129" s="259"/>
      <c r="P129" s="259"/>
      <c r="Q129" s="259"/>
      <c r="R129" s="259"/>
      <c r="S129" s="41"/>
      <c r="T129" s="50"/>
      <c r="U129" s="22"/>
      <c r="V129" s="22"/>
      <c r="W129" s="22"/>
      <c r="X129" s="22"/>
      <c r="Y129" s="22"/>
      <c r="Z129" s="22"/>
      <c r="AA129" s="51"/>
      <c r="AT129" s="6" t="s">
        <v>126</v>
      </c>
      <c r="AU129" s="6" t="s">
        <v>76</v>
      </c>
    </row>
    <row r="130" spans="2:47" s="6" customFormat="1" ht="27" customHeight="1">
      <c r="B130" s="21"/>
      <c r="C130" s="22"/>
      <c r="D130" s="22"/>
      <c r="E130" s="22"/>
      <c r="F130" s="299" t="s">
        <v>236</v>
      </c>
      <c r="G130" s="259"/>
      <c r="H130" s="259"/>
      <c r="I130" s="259"/>
      <c r="J130" s="259"/>
      <c r="K130" s="259"/>
      <c r="L130" s="259"/>
      <c r="M130" s="259"/>
      <c r="N130" s="259"/>
      <c r="O130" s="259"/>
      <c r="P130" s="259"/>
      <c r="Q130" s="259"/>
      <c r="R130" s="259"/>
      <c r="S130" s="41"/>
      <c r="T130" s="50"/>
      <c r="U130" s="22"/>
      <c r="V130" s="22"/>
      <c r="W130" s="22"/>
      <c r="X130" s="22"/>
      <c r="Y130" s="22"/>
      <c r="Z130" s="22"/>
      <c r="AA130" s="51"/>
      <c r="AT130" s="6" t="s">
        <v>140</v>
      </c>
      <c r="AU130" s="6" t="s">
        <v>76</v>
      </c>
    </row>
    <row r="131" spans="2:65" s="6" customFormat="1" ht="39" customHeight="1">
      <c r="B131" s="21"/>
      <c r="C131" s="117" t="s">
        <v>237</v>
      </c>
      <c r="D131" s="117" t="s">
        <v>113</v>
      </c>
      <c r="E131" s="118" t="s">
        <v>238</v>
      </c>
      <c r="F131" s="284" t="s">
        <v>239</v>
      </c>
      <c r="G131" s="285"/>
      <c r="H131" s="285"/>
      <c r="I131" s="285"/>
      <c r="J131" s="120" t="s">
        <v>149</v>
      </c>
      <c r="K131" s="121">
        <v>4</v>
      </c>
      <c r="L131" s="286"/>
      <c r="M131" s="285"/>
      <c r="N131" s="287">
        <f>ROUND($L$131*$K$131,2)</f>
        <v>0</v>
      </c>
      <c r="O131" s="285"/>
      <c r="P131" s="285"/>
      <c r="Q131" s="285"/>
      <c r="R131" s="119" t="s">
        <v>117</v>
      </c>
      <c r="S131" s="41"/>
      <c r="T131" s="122"/>
      <c r="U131" s="123" t="s">
        <v>38</v>
      </c>
      <c r="V131" s="22"/>
      <c r="W131" s="22"/>
      <c r="X131" s="124">
        <v>0</v>
      </c>
      <c r="Y131" s="124">
        <f>$X$131*$K$131</f>
        <v>0</v>
      </c>
      <c r="Z131" s="124">
        <v>0</v>
      </c>
      <c r="AA131" s="125">
        <f>$Z$131*$K$131</f>
        <v>0</v>
      </c>
      <c r="AR131" s="80" t="s">
        <v>118</v>
      </c>
      <c r="AT131" s="80" t="s">
        <v>113</v>
      </c>
      <c r="AU131" s="80" t="s">
        <v>76</v>
      </c>
      <c r="AY131" s="6" t="s">
        <v>112</v>
      </c>
      <c r="BE131" s="126">
        <f>IF($U$131="základní",$N$131,0)</f>
        <v>0</v>
      </c>
      <c r="BF131" s="126">
        <f>IF($U$131="snížená",$N$131,0)</f>
        <v>0</v>
      </c>
      <c r="BG131" s="126">
        <f>IF($U$131="zákl. přenesená",$N$131,0)</f>
        <v>0</v>
      </c>
      <c r="BH131" s="126">
        <f>IF($U$131="sníž. přenesená",$N$131,0)</f>
        <v>0</v>
      </c>
      <c r="BI131" s="126">
        <f>IF($U$131="nulová",$N$131,0)</f>
        <v>0</v>
      </c>
      <c r="BJ131" s="80" t="s">
        <v>17</v>
      </c>
      <c r="BK131" s="126">
        <f>ROUND($L$131*$K$131,2)</f>
        <v>0</v>
      </c>
      <c r="BL131" s="80" t="s">
        <v>118</v>
      </c>
      <c r="BM131" s="80" t="s">
        <v>240</v>
      </c>
    </row>
    <row r="132" spans="2:47" s="6" customFormat="1" ht="16.5" customHeight="1">
      <c r="B132" s="21"/>
      <c r="C132" s="22"/>
      <c r="D132" s="22"/>
      <c r="E132" s="22"/>
      <c r="F132" s="283" t="s">
        <v>241</v>
      </c>
      <c r="G132" s="259"/>
      <c r="H132" s="259"/>
      <c r="I132" s="259"/>
      <c r="J132" s="259"/>
      <c r="K132" s="259"/>
      <c r="L132" s="259"/>
      <c r="M132" s="259"/>
      <c r="N132" s="259"/>
      <c r="O132" s="259"/>
      <c r="P132" s="259"/>
      <c r="Q132" s="259"/>
      <c r="R132" s="259"/>
      <c r="S132" s="41"/>
      <c r="T132" s="50"/>
      <c r="U132" s="22"/>
      <c r="V132" s="22"/>
      <c r="W132" s="22"/>
      <c r="X132" s="22"/>
      <c r="Y132" s="22"/>
      <c r="Z132" s="22"/>
      <c r="AA132" s="51"/>
      <c r="AT132" s="6" t="s">
        <v>126</v>
      </c>
      <c r="AU132" s="6" t="s">
        <v>76</v>
      </c>
    </row>
    <row r="133" spans="2:47" s="6" customFormat="1" ht="27" customHeight="1">
      <c r="B133" s="21"/>
      <c r="C133" s="22"/>
      <c r="D133" s="22"/>
      <c r="E133" s="22"/>
      <c r="F133" s="299" t="s">
        <v>242</v>
      </c>
      <c r="G133" s="259"/>
      <c r="H133" s="259"/>
      <c r="I133" s="259"/>
      <c r="J133" s="259"/>
      <c r="K133" s="259"/>
      <c r="L133" s="259"/>
      <c r="M133" s="259"/>
      <c r="N133" s="259"/>
      <c r="O133" s="259"/>
      <c r="P133" s="259"/>
      <c r="Q133" s="259"/>
      <c r="R133" s="259"/>
      <c r="S133" s="41"/>
      <c r="T133" s="50"/>
      <c r="U133" s="22"/>
      <c r="V133" s="22"/>
      <c r="W133" s="22"/>
      <c r="X133" s="22"/>
      <c r="Y133" s="22"/>
      <c r="Z133" s="22"/>
      <c r="AA133" s="51"/>
      <c r="AT133" s="6" t="s">
        <v>140</v>
      </c>
      <c r="AU133" s="6" t="s">
        <v>76</v>
      </c>
    </row>
    <row r="134" spans="2:65" s="6" customFormat="1" ht="27" customHeight="1">
      <c r="B134" s="21"/>
      <c r="C134" s="117" t="s">
        <v>243</v>
      </c>
      <c r="D134" s="117" t="s">
        <v>113</v>
      </c>
      <c r="E134" s="118" t="s">
        <v>244</v>
      </c>
      <c r="F134" s="284" t="s">
        <v>245</v>
      </c>
      <c r="G134" s="285"/>
      <c r="H134" s="285"/>
      <c r="I134" s="285"/>
      <c r="J134" s="120" t="s">
        <v>149</v>
      </c>
      <c r="K134" s="121">
        <v>9</v>
      </c>
      <c r="L134" s="286"/>
      <c r="M134" s="285"/>
      <c r="N134" s="287">
        <f>ROUND($L$134*$K$134,2)</f>
        <v>0</v>
      </c>
      <c r="O134" s="285"/>
      <c r="P134" s="285"/>
      <c r="Q134" s="285"/>
      <c r="R134" s="119" t="s">
        <v>117</v>
      </c>
      <c r="S134" s="41"/>
      <c r="T134" s="122"/>
      <c r="U134" s="123" t="s">
        <v>38</v>
      </c>
      <c r="V134" s="22"/>
      <c r="W134" s="22"/>
      <c r="X134" s="124">
        <v>0</v>
      </c>
      <c r="Y134" s="124">
        <f>$X$134*$K$134</f>
        <v>0</v>
      </c>
      <c r="Z134" s="124">
        <v>0</v>
      </c>
      <c r="AA134" s="125">
        <f>$Z$134*$K$134</f>
        <v>0</v>
      </c>
      <c r="AR134" s="80" t="s">
        <v>118</v>
      </c>
      <c r="AT134" s="80" t="s">
        <v>113</v>
      </c>
      <c r="AU134" s="80" t="s">
        <v>76</v>
      </c>
      <c r="AY134" s="6" t="s">
        <v>112</v>
      </c>
      <c r="BE134" s="126">
        <f>IF($U$134="základní",$N$134,0)</f>
        <v>0</v>
      </c>
      <c r="BF134" s="126">
        <f>IF($U$134="snížená",$N$134,0)</f>
        <v>0</v>
      </c>
      <c r="BG134" s="126">
        <f>IF($U$134="zákl. přenesená",$N$134,0)</f>
        <v>0</v>
      </c>
      <c r="BH134" s="126">
        <f>IF($U$134="sníž. přenesená",$N$134,0)</f>
        <v>0</v>
      </c>
      <c r="BI134" s="126">
        <f>IF($U$134="nulová",$N$134,0)</f>
        <v>0</v>
      </c>
      <c r="BJ134" s="80" t="s">
        <v>17</v>
      </c>
      <c r="BK134" s="126">
        <f>ROUND($L$134*$K$134,2)</f>
        <v>0</v>
      </c>
      <c r="BL134" s="80" t="s">
        <v>118</v>
      </c>
      <c r="BM134" s="80" t="s">
        <v>246</v>
      </c>
    </row>
    <row r="135" spans="2:47" s="6" customFormat="1" ht="16.5" customHeight="1">
      <c r="B135" s="21"/>
      <c r="C135" s="22"/>
      <c r="D135" s="22"/>
      <c r="E135" s="22"/>
      <c r="F135" s="283" t="s">
        <v>247</v>
      </c>
      <c r="G135" s="259"/>
      <c r="H135" s="259"/>
      <c r="I135" s="259"/>
      <c r="J135" s="259"/>
      <c r="K135" s="259"/>
      <c r="L135" s="259"/>
      <c r="M135" s="259"/>
      <c r="N135" s="259"/>
      <c r="O135" s="259"/>
      <c r="P135" s="259"/>
      <c r="Q135" s="259"/>
      <c r="R135" s="259"/>
      <c r="S135" s="41"/>
      <c r="T135" s="50"/>
      <c r="U135" s="22"/>
      <c r="V135" s="22"/>
      <c r="W135" s="22"/>
      <c r="X135" s="22"/>
      <c r="Y135" s="22"/>
      <c r="Z135" s="22"/>
      <c r="AA135" s="51"/>
      <c r="AT135" s="6" t="s">
        <v>126</v>
      </c>
      <c r="AU135" s="6" t="s">
        <v>76</v>
      </c>
    </row>
    <row r="136" spans="2:47" s="6" customFormat="1" ht="27" customHeight="1">
      <c r="B136" s="21"/>
      <c r="C136" s="22"/>
      <c r="D136" s="22"/>
      <c r="E136" s="22"/>
      <c r="F136" s="299" t="s">
        <v>248</v>
      </c>
      <c r="G136" s="259"/>
      <c r="H136" s="259"/>
      <c r="I136" s="259"/>
      <c r="J136" s="259"/>
      <c r="K136" s="259"/>
      <c r="L136" s="259"/>
      <c r="M136" s="259"/>
      <c r="N136" s="259"/>
      <c r="O136" s="259"/>
      <c r="P136" s="259"/>
      <c r="Q136" s="259"/>
      <c r="R136" s="259"/>
      <c r="S136" s="41"/>
      <c r="T136" s="50"/>
      <c r="U136" s="22"/>
      <c r="V136" s="22"/>
      <c r="W136" s="22"/>
      <c r="X136" s="22"/>
      <c r="Y136" s="22"/>
      <c r="Z136" s="22"/>
      <c r="AA136" s="51"/>
      <c r="AT136" s="6" t="s">
        <v>140</v>
      </c>
      <c r="AU136" s="6" t="s">
        <v>76</v>
      </c>
    </row>
    <row r="137" spans="2:65" s="6" customFormat="1" ht="39" customHeight="1">
      <c r="B137" s="21"/>
      <c r="C137" s="117" t="s">
        <v>249</v>
      </c>
      <c r="D137" s="117" t="s">
        <v>113</v>
      </c>
      <c r="E137" s="118" t="s">
        <v>250</v>
      </c>
      <c r="F137" s="284" t="s">
        <v>251</v>
      </c>
      <c r="G137" s="285"/>
      <c r="H137" s="285"/>
      <c r="I137" s="285"/>
      <c r="J137" s="120" t="s">
        <v>252</v>
      </c>
      <c r="K137" s="121">
        <v>165</v>
      </c>
      <c r="L137" s="286"/>
      <c r="M137" s="285"/>
      <c r="N137" s="287">
        <f>ROUND($L$137*$K$137,2)</f>
        <v>0</v>
      </c>
      <c r="O137" s="285"/>
      <c r="P137" s="285"/>
      <c r="Q137" s="285"/>
      <c r="R137" s="119" t="s">
        <v>117</v>
      </c>
      <c r="S137" s="41"/>
      <c r="T137" s="122"/>
      <c r="U137" s="123" t="s">
        <v>38</v>
      </c>
      <c r="V137" s="22"/>
      <c r="W137" s="22"/>
      <c r="X137" s="124">
        <v>0</v>
      </c>
      <c r="Y137" s="124">
        <f>$X$137*$K$137</f>
        <v>0</v>
      </c>
      <c r="Z137" s="124">
        <v>0</v>
      </c>
      <c r="AA137" s="125">
        <f>$Z$137*$K$137</f>
        <v>0</v>
      </c>
      <c r="AR137" s="80" t="s">
        <v>118</v>
      </c>
      <c r="AT137" s="80" t="s">
        <v>113</v>
      </c>
      <c r="AU137" s="80" t="s">
        <v>76</v>
      </c>
      <c r="AY137" s="6" t="s">
        <v>112</v>
      </c>
      <c r="BE137" s="126">
        <f>IF($U$137="základní",$N$137,0)</f>
        <v>0</v>
      </c>
      <c r="BF137" s="126">
        <f>IF($U$137="snížená",$N$137,0)</f>
        <v>0</v>
      </c>
      <c r="BG137" s="126">
        <f>IF($U$137="zákl. přenesená",$N$137,0)</f>
        <v>0</v>
      </c>
      <c r="BH137" s="126">
        <f>IF($U$137="sníž. přenesená",$N$137,0)</f>
        <v>0</v>
      </c>
      <c r="BI137" s="126">
        <f>IF($U$137="nulová",$N$137,0)</f>
        <v>0</v>
      </c>
      <c r="BJ137" s="80" t="s">
        <v>17</v>
      </c>
      <c r="BK137" s="126">
        <f>ROUND($L$137*$K$137,2)</f>
        <v>0</v>
      </c>
      <c r="BL137" s="80" t="s">
        <v>118</v>
      </c>
      <c r="BM137" s="80" t="s">
        <v>253</v>
      </c>
    </row>
    <row r="138" spans="2:47" s="6" customFormat="1" ht="27" customHeight="1">
      <c r="B138" s="21"/>
      <c r="C138" s="22"/>
      <c r="D138" s="22"/>
      <c r="E138" s="22"/>
      <c r="F138" s="299" t="s">
        <v>254</v>
      </c>
      <c r="G138" s="259"/>
      <c r="H138" s="259"/>
      <c r="I138" s="259"/>
      <c r="J138" s="259"/>
      <c r="K138" s="259"/>
      <c r="L138" s="259"/>
      <c r="M138" s="259"/>
      <c r="N138" s="259"/>
      <c r="O138" s="259"/>
      <c r="P138" s="259"/>
      <c r="Q138" s="259"/>
      <c r="R138" s="259"/>
      <c r="S138" s="41"/>
      <c r="T138" s="50"/>
      <c r="U138" s="22"/>
      <c r="V138" s="22"/>
      <c r="W138" s="22"/>
      <c r="X138" s="22"/>
      <c r="Y138" s="22"/>
      <c r="Z138" s="22"/>
      <c r="AA138" s="51"/>
      <c r="AT138" s="6" t="s">
        <v>140</v>
      </c>
      <c r="AU138" s="6" t="s">
        <v>76</v>
      </c>
    </row>
    <row r="139" spans="2:65" s="6" customFormat="1" ht="15.75" customHeight="1">
      <c r="B139" s="21"/>
      <c r="C139" s="142" t="s">
        <v>255</v>
      </c>
      <c r="D139" s="142" t="s">
        <v>223</v>
      </c>
      <c r="E139" s="143" t="s">
        <v>256</v>
      </c>
      <c r="F139" s="291" t="s">
        <v>257</v>
      </c>
      <c r="G139" s="292"/>
      <c r="H139" s="292"/>
      <c r="I139" s="292"/>
      <c r="J139" s="144" t="s">
        <v>130</v>
      </c>
      <c r="K139" s="145">
        <v>70.567</v>
      </c>
      <c r="L139" s="293"/>
      <c r="M139" s="292"/>
      <c r="N139" s="294">
        <f>ROUND($L$139*$K$139,2)</f>
        <v>0</v>
      </c>
      <c r="O139" s="285"/>
      <c r="P139" s="285"/>
      <c r="Q139" s="285"/>
      <c r="R139" s="119"/>
      <c r="S139" s="41"/>
      <c r="T139" s="122"/>
      <c r="U139" s="123" t="s">
        <v>38</v>
      </c>
      <c r="V139" s="22"/>
      <c r="W139" s="22"/>
      <c r="X139" s="124">
        <v>0.5</v>
      </c>
      <c r="Y139" s="124">
        <f>$X$139*$K$139</f>
        <v>35.2835</v>
      </c>
      <c r="Z139" s="124">
        <v>0</v>
      </c>
      <c r="AA139" s="125">
        <f>$Z$139*$K$139</f>
        <v>0</v>
      </c>
      <c r="AR139" s="80" t="s">
        <v>157</v>
      </c>
      <c r="AT139" s="80" t="s">
        <v>223</v>
      </c>
      <c r="AU139" s="80" t="s">
        <v>76</v>
      </c>
      <c r="AY139" s="6" t="s">
        <v>112</v>
      </c>
      <c r="BE139" s="126">
        <f>IF($U$139="základní",$N$139,0)</f>
        <v>0</v>
      </c>
      <c r="BF139" s="126">
        <f>IF($U$139="snížená",$N$139,0)</f>
        <v>0</v>
      </c>
      <c r="BG139" s="126">
        <f>IF($U$139="zákl. přenesená",$N$139,0)</f>
        <v>0</v>
      </c>
      <c r="BH139" s="126">
        <f>IF($U$139="sníž. přenesená",$N$139,0)</f>
        <v>0</v>
      </c>
      <c r="BI139" s="126">
        <f>IF($U$139="nulová",$N$139,0)</f>
        <v>0</v>
      </c>
      <c r="BJ139" s="80" t="s">
        <v>17</v>
      </c>
      <c r="BK139" s="126">
        <f>ROUND($L$139*$K$139,2)</f>
        <v>0</v>
      </c>
      <c r="BL139" s="80" t="s">
        <v>118</v>
      </c>
      <c r="BM139" s="80" t="s">
        <v>258</v>
      </c>
    </row>
    <row r="140" spans="2:47" s="6" customFormat="1" ht="16.5" customHeight="1">
      <c r="B140" s="21"/>
      <c r="C140" s="22"/>
      <c r="D140" s="22"/>
      <c r="E140" s="22"/>
      <c r="F140" s="283" t="s">
        <v>257</v>
      </c>
      <c r="G140" s="259"/>
      <c r="H140" s="259"/>
      <c r="I140" s="259"/>
      <c r="J140" s="259"/>
      <c r="K140" s="259"/>
      <c r="L140" s="259"/>
      <c r="M140" s="259"/>
      <c r="N140" s="259"/>
      <c r="O140" s="259"/>
      <c r="P140" s="259"/>
      <c r="Q140" s="259"/>
      <c r="R140" s="259"/>
      <c r="S140" s="41"/>
      <c r="T140" s="50"/>
      <c r="U140" s="22"/>
      <c r="V140" s="22"/>
      <c r="W140" s="22"/>
      <c r="X140" s="22"/>
      <c r="Y140" s="22"/>
      <c r="Z140" s="22"/>
      <c r="AA140" s="51"/>
      <c r="AT140" s="6" t="s">
        <v>126</v>
      </c>
      <c r="AU140" s="6" t="s">
        <v>76</v>
      </c>
    </row>
    <row r="141" spans="2:51" s="6" customFormat="1" ht="15.75" customHeight="1">
      <c r="B141" s="127"/>
      <c r="C141" s="128"/>
      <c r="D141" s="128"/>
      <c r="E141" s="128"/>
      <c r="F141" s="289" t="s">
        <v>259</v>
      </c>
      <c r="G141" s="290"/>
      <c r="H141" s="290"/>
      <c r="I141" s="290"/>
      <c r="J141" s="128"/>
      <c r="K141" s="130">
        <v>18.169</v>
      </c>
      <c r="L141" s="128"/>
      <c r="M141" s="128"/>
      <c r="N141" s="128"/>
      <c r="O141" s="128"/>
      <c r="P141" s="128"/>
      <c r="Q141" s="128"/>
      <c r="R141" s="128"/>
      <c r="S141" s="131"/>
      <c r="T141" s="132"/>
      <c r="U141" s="128"/>
      <c r="V141" s="128"/>
      <c r="W141" s="128"/>
      <c r="X141" s="128"/>
      <c r="Y141" s="128"/>
      <c r="Z141" s="128"/>
      <c r="AA141" s="133"/>
      <c r="AT141" s="134" t="s">
        <v>121</v>
      </c>
      <c r="AU141" s="134" t="s">
        <v>76</v>
      </c>
      <c r="AV141" s="134" t="s">
        <v>76</v>
      </c>
      <c r="AW141" s="134" t="s">
        <v>90</v>
      </c>
      <c r="AX141" s="134" t="s">
        <v>68</v>
      </c>
      <c r="AY141" s="134" t="s">
        <v>112</v>
      </c>
    </row>
    <row r="142" spans="2:51" s="6" customFormat="1" ht="15.75" customHeight="1">
      <c r="B142" s="127"/>
      <c r="C142" s="128"/>
      <c r="D142" s="128"/>
      <c r="E142" s="128"/>
      <c r="F142" s="289" t="s">
        <v>260</v>
      </c>
      <c r="G142" s="290"/>
      <c r="H142" s="290"/>
      <c r="I142" s="290"/>
      <c r="J142" s="128"/>
      <c r="K142" s="130">
        <v>1.413</v>
      </c>
      <c r="L142" s="128"/>
      <c r="M142" s="128"/>
      <c r="N142" s="128"/>
      <c r="O142" s="128"/>
      <c r="P142" s="128"/>
      <c r="Q142" s="128"/>
      <c r="R142" s="128"/>
      <c r="S142" s="131"/>
      <c r="T142" s="132"/>
      <c r="U142" s="128"/>
      <c r="V142" s="128"/>
      <c r="W142" s="128"/>
      <c r="X142" s="128"/>
      <c r="Y142" s="128"/>
      <c r="Z142" s="128"/>
      <c r="AA142" s="133"/>
      <c r="AT142" s="134" t="s">
        <v>121</v>
      </c>
      <c r="AU142" s="134" t="s">
        <v>76</v>
      </c>
      <c r="AV142" s="134" t="s">
        <v>76</v>
      </c>
      <c r="AW142" s="134" t="s">
        <v>90</v>
      </c>
      <c r="AX142" s="134" t="s">
        <v>68</v>
      </c>
      <c r="AY142" s="134" t="s">
        <v>112</v>
      </c>
    </row>
    <row r="143" spans="2:51" s="6" customFormat="1" ht="15.75" customHeight="1">
      <c r="B143" s="127"/>
      <c r="C143" s="128"/>
      <c r="D143" s="128"/>
      <c r="E143" s="128"/>
      <c r="F143" s="289" t="s">
        <v>261</v>
      </c>
      <c r="G143" s="290"/>
      <c r="H143" s="290"/>
      <c r="I143" s="290"/>
      <c r="J143" s="128"/>
      <c r="K143" s="130">
        <v>50.985</v>
      </c>
      <c r="L143" s="128"/>
      <c r="M143" s="128"/>
      <c r="N143" s="128"/>
      <c r="O143" s="128"/>
      <c r="P143" s="128"/>
      <c r="Q143" s="128"/>
      <c r="R143" s="128"/>
      <c r="S143" s="131"/>
      <c r="T143" s="132"/>
      <c r="U143" s="128"/>
      <c r="V143" s="128"/>
      <c r="W143" s="128"/>
      <c r="X143" s="128"/>
      <c r="Y143" s="128"/>
      <c r="Z143" s="128"/>
      <c r="AA143" s="133"/>
      <c r="AT143" s="134" t="s">
        <v>121</v>
      </c>
      <c r="AU143" s="134" t="s">
        <v>76</v>
      </c>
      <c r="AV143" s="134" t="s">
        <v>76</v>
      </c>
      <c r="AW143" s="134" t="s">
        <v>90</v>
      </c>
      <c r="AX143" s="134" t="s">
        <v>68</v>
      </c>
      <c r="AY143" s="134" t="s">
        <v>112</v>
      </c>
    </row>
    <row r="144" spans="2:51" s="6" customFormat="1" ht="15.75" customHeight="1">
      <c r="B144" s="135"/>
      <c r="C144" s="136"/>
      <c r="D144" s="136"/>
      <c r="E144" s="136"/>
      <c r="F144" s="297" t="s">
        <v>134</v>
      </c>
      <c r="G144" s="298"/>
      <c r="H144" s="298"/>
      <c r="I144" s="298"/>
      <c r="J144" s="136"/>
      <c r="K144" s="137">
        <v>70.567</v>
      </c>
      <c r="L144" s="136"/>
      <c r="M144" s="136"/>
      <c r="N144" s="136"/>
      <c r="O144" s="136"/>
      <c r="P144" s="136"/>
      <c r="Q144" s="136"/>
      <c r="R144" s="136"/>
      <c r="S144" s="138"/>
      <c r="T144" s="139"/>
      <c r="U144" s="136"/>
      <c r="V144" s="136"/>
      <c r="W144" s="136"/>
      <c r="X144" s="136"/>
      <c r="Y144" s="136"/>
      <c r="Z144" s="136"/>
      <c r="AA144" s="140"/>
      <c r="AT144" s="141" t="s">
        <v>121</v>
      </c>
      <c r="AU144" s="141" t="s">
        <v>76</v>
      </c>
      <c r="AV144" s="141" t="s">
        <v>118</v>
      </c>
      <c r="AW144" s="141" t="s">
        <v>90</v>
      </c>
      <c r="AX144" s="141" t="s">
        <v>17</v>
      </c>
      <c r="AY144" s="141" t="s">
        <v>112</v>
      </c>
    </row>
    <row r="145" spans="2:65" s="6" customFormat="1" ht="15.75" customHeight="1">
      <c r="B145" s="21"/>
      <c r="C145" s="142" t="s">
        <v>262</v>
      </c>
      <c r="D145" s="142" t="s">
        <v>223</v>
      </c>
      <c r="E145" s="143" t="s">
        <v>263</v>
      </c>
      <c r="F145" s="291" t="s">
        <v>264</v>
      </c>
      <c r="G145" s="292"/>
      <c r="H145" s="292"/>
      <c r="I145" s="292"/>
      <c r="J145" s="144" t="s">
        <v>130</v>
      </c>
      <c r="K145" s="145">
        <v>29.5</v>
      </c>
      <c r="L145" s="293"/>
      <c r="M145" s="292"/>
      <c r="N145" s="294">
        <f>ROUND($L$145*$K$145,2)</f>
        <v>0</v>
      </c>
      <c r="O145" s="285"/>
      <c r="P145" s="285"/>
      <c r="Q145" s="285"/>
      <c r="R145" s="119"/>
      <c r="S145" s="41"/>
      <c r="T145" s="122"/>
      <c r="U145" s="123" t="s">
        <v>38</v>
      </c>
      <c r="V145" s="22"/>
      <c r="W145" s="22"/>
      <c r="X145" s="124">
        <v>0.5</v>
      </c>
      <c r="Y145" s="124">
        <f>$X$145*$K$145</f>
        <v>14.75</v>
      </c>
      <c r="Z145" s="124">
        <v>0</v>
      </c>
      <c r="AA145" s="125">
        <f>$Z$145*$K$145</f>
        <v>0</v>
      </c>
      <c r="AR145" s="80" t="s">
        <v>157</v>
      </c>
      <c r="AT145" s="80" t="s">
        <v>223</v>
      </c>
      <c r="AU145" s="80" t="s">
        <v>76</v>
      </c>
      <c r="AY145" s="6" t="s">
        <v>112</v>
      </c>
      <c r="BE145" s="126">
        <f>IF($U$145="základní",$N$145,0)</f>
        <v>0</v>
      </c>
      <c r="BF145" s="126">
        <f>IF($U$145="snížená",$N$145,0)</f>
        <v>0</v>
      </c>
      <c r="BG145" s="126">
        <f>IF($U$145="zákl. přenesená",$N$145,0)</f>
        <v>0</v>
      </c>
      <c r="BH145" s="126">
        <f>IF($U$145="sníž. přenesená",$N$145,0)</f>
        <v>0</v>
      </c>
      <c r="BI145" s="126">
        <f>IF($U$145="nulová",$N$145,0)</f>
        <v>0</v>
      </c>
      <c r="BJ145" s="80" t="s">
        <v>17</v>
      </c>
      <c r="BK145" s="126">
        <f>ROUND($L$145*$K$145,2)</f>
        <v>0</v>
      </c>
      <c r="BL145" s="80" t="s">
        <v>118</v>
      </c>
      <c r="BM145" s="80" t="s">
        <v>265</v>
      </c>
    </row>
    <row r="146" spans="2:47" s="6" customFormat="1" ht="16.5" customHeight="1">
      <c r="B146" s="21"/>
      <c r="C146" s="22"/>
      <c r="D146" s="22"/>
      <c r="E146" s="22"/>
      <c r="F146" s="283" t="s">
        <v>264</v>
      </c>
      <c r="G146" s="259"/>
      <c r="H146" s="259"/>
      <c r="I146" s="259"/>
      <c r="J146" s="259"/>
      <c r="K146" s="259"/>
      <c r="L146" s="259"/>
      <c r="M146" s="259"/>
      <c r="N146" s="259"/>
      <c r="O146" s="259"/>
      <c r="P146" s="259"/>
      <c r="Q146" s="259"/>
      <c r="R146" s="259"/>
      <c r="S146" s="41"/>
      <c r="T146" s="50"/>
      <c r="U146" s="22"/>
      <c r="V146" s="22"/>
      <c r="W146" s="22"/>
      <c r="X146" s="22"/>
      <c r="Y146" s="22"/>
      <c r="Z146" s="22"/>
      <c r="AA146" s="51"/>
      <c r="AT146" s="6" t="s">
        <v>126</v>
      </c>
      <c r="AU146" s="6" t="s">
        <v>76</v>
      </c>
    </row>
    <row r="147" spans="2:51" s="6" customFormat="1" ht="15.75" customHeight="1">
      <c r="B147" s="127"/>
      <c r="C147" s="128"/>
      <c r="D147" s="128"/>
      <c r="E147" s="128"/>
      <c r="F147" s="289" t="s">
        <v>266</v>
      </c>
      <c r="G147" s="290"/>
      <c r="H147" s="290"/>
      <c r="I147" s="290"/>
      <c r="J147" s="128"/>
      <c r="K147" s="130">
        <v>29.5</v>
      </c>
      <c r="L147" s="128"/>
      <c r="M147" s="128"/>
      <c r="N147" s="128"/>
      <c r="O147" s="128"/>
      <c r="P147" s="128"/>
      <c r="Q147" s="128"/>
      <c r="R147" s="128"/>
      <c r="S147" s="131"/>
      <c r="T147" s="132"/>
      <c r="U147" s="128"/>
      <c r="V147" s="128"/>
      <c r="W147" s="128"/>
      <c r="X147" s="128"/>
      <c r="Y147" s="128"/>
      <c r="Z147" s="128"/>
      <c r="AA147" s="133"/>
      <c r="AT147" s="134" t="s">
        <v>121</v>
      </c>
      <c r="AU147" s="134" t="s">
        <v>76</v>
      </c>
      <c r="AV147" s="134" t="s">
        <v>76</v>
      </c>
      <c r="AW147" s="134" t="s">
        <v>90</v>
      </c>
      <c r="AX147" s="134" t="s">
        <v>17</v>
      </c>
      <c r="AY147" s="134" t="s">
        <v>112</v>
      </c>
    </row>
    <row r="148" spans="2:65" s="6" customFormat="1" ht="15.75" customHeight="1">
      <c r="B148" s="21"/>
      <c r="C148" s="142" t="s">
        <v>267</v>
      </c>
      <c r="D148" s="142" t="s">
        <v>223</v>
      </c>
      <c r="E148" s="143" t="s">
        <v>268</v>
      </c>
      <c r="F148" s="291" t="s">
        <v>269</v>
      </c>
      <c r="G148" s="292"/>
      <c r="H148" s="292"/>
      <c r="I148" s="292"/>
      <c r="J148" s="144" t="s">
        <v>130</v>
      </c>
      <c r="K148" s="145">
        <v>30.75</v>
      </c>
      <c r="L148" s="293"/>
      <c r="M148" s="292"/>
      <c r="N148" s="294">
        <f>ROUND($L$148*$K$148,2)</f>
        <v>0</v>
      </c>
      <c r="O148" s="285"/>
      <c r="P148" s="285"/>
      <c r="Q148" s="285"/>
      <c r="R148" s="119"/>
      <c r="S148" s="41"/>
      <c r="T148" s="122"/>
      <c r="U148" s="123" t="s">
        <v>38</v>
      </c>
      <c r="V148" s="22"/>
      <c r="W148" s="22"/>
      <c r="X148" s="124">
        <v>0.5</v>
      </c>
      <c r="Y148" s="124">
        <f>$X$148*$K$148</f>
        <v>15.375</v>
      </c>
      <c r="Z148" s="124">
        <v>0</v>
      </c>
      <c r="AA148" s="125">
        <f>$Z$148*$K$148</f>
        <v>0</v>
      </c>
      <c r="AR148" s="80" t="s">
        <v>157</v>
      </c>
      <c r="AT148" s="80" t="s">
        <v>223</v>
      </c>
      <c r="AU148" s="80" t="s">
        <v>76</v>
      </c>
      <c r="AY148" s="6" t="s">
        <v>112</v>
      </c>
      <c r="BE148" s="126">
        <f>IF($U$148="základní",$N$148,0)</f>
        <v>0</v>
      </c>
      <c r="BF148" s="126">
        <f>IF($U$148="snížená",$N$148,0)</f>
        <v>0</v>
      </c>
      <c r="BG148" s="126">
        <f>IF($U$148="zákl. přenesená",$N$148,0)</f>
        <v>0</v>
      </c>
      <c r="BH148" s="126">
        <f>IF($U$148="sníž. přenesená",$N$148,0)</f>
        <v>0</v>
      </c>
      <c r="BI148" s="126">
        <f>IF($U$148="nulová",$N$148,0)</f>
        <v>0</v>
      </c>
      <c r="BJ148" s="80" t="s">
        <v>17</v>
      </c>
      <c r="BK148" s="126">
        <f>ROUND($L$148*$K$148,2)</f>
        <v>0</v>
      </c>
      <c r="BL148" s="80" t="s">
        <v>118</v>
      </c>
      <c r="BM148" s="80" t="s">
        <v>270</v>
      </c>
    </row>
    <row r="149" spans="2:47" s="6" customFormat="1" ht="16.5" customHeight="1">
      <c r="B149" s="21"/>
      <c r="C149" s="22"/>
      <c r="D149" s="22"/>
      <c r="E149" s="22"/>
      <c r="F149" s="283" t="s">
        <v>269</v>
      </c>
      <c r="G149" s="259"/>
      <c r="H149" s="259"/>
      <c r="I149" s="259"/>
      <c r="J149" s="259"/>
      <c r="K149" s="259"/>
      <c r="L149" s="259"/>
      <c r="M149" s="259"/>
      <c r="N149" s="259"/>
      <c r="O149" s="259"/>
      <c r="P149" s="259"/>
      <c r="Q149" s="259"/>
      <c r="R149" s="259"/>
      <c r="S149" s="41"/>
      <c r="T149" s="50"/>
      <c r="U149" s="22"/>
      <c r="V149" s="22"/>
      <c r="W149" s="22"/>
      <c r="X149" s="22"/>
      <c r="Y149" s="22"/>
      <c r="Z149" s="22"/>
      <c r="AA149" s="51"/>
      <c r="AT149" s="6" t="s">
        <v>126</v>
      </c>
      <c r="AU149" s="6" t="s">
        <v>76</v>
      </c>
    </row>
    <row r="150" spans="2:51" s="6" customFormat="1" ht="15.75" customHeight="1">
      <c r="B150" s="127"/>
      <c r="C150" s="128"/>
      <c r="D150" s="128"/>
      <c r="E150" s="128"/>
      <c r="F150" s="289" t="s">
        <v>271</v>
      </c>
      <c r="G150" s="290"/>
      <c r="H150" s="290"/>
      <c r="I150" s="290"/>
      <c r="J150" s="128"/>
      <c r="K150" s="130">
        <v>30.75</v>
      </c>
      <c r="L150" s="128"/>
      <c r="M150" s="128"/>
      <c r="N150" s="128"/>
      <c r="O150" s="128"/>
      <c r="P150" s="128"/>
      <c r="Q150" s="128"/>
      <c r="R150" s="128"/>
      <c r="S150" s="131"/>
      <c r="T150" s="132"/>
      <c r="U150" s="128"/>
      <c r="V150" s="128"/>
      <c r="W150" s="128"/>
      <c r="X150" s="128"/>
      <c r="Y150" s="128"/>
      <c r="Z150" s="128"/>
      <c r="AA150" s="133"/>
      <c r="AT150" s="134" t="s">
        <v>121</v>
      </c>
      <c r="AU150" s="134" t="s">
        <v>76</v>
      </c>
      <c r="AV150" s="134" t="s">
        <v>76</v>
      </c>
      <c r="AW150" s="134" t="s">
        <v>90</v>
      </c>
      <c r="AX150" s="134" t="s">
        <v>17</v>
      </c>
      <c r="AY150" s="134" t="s">
        <v>112</v>
      </c>
    </row>
    <row r="151" spans="2:65" s="6" customFormat="1" ht="27" customHeight="1">
      <c r="B151" s="21"/>
      <c r="C151" s="117" t="s">
        <v>272</v>
      </c>
      <c r="D151" s="117" t="s">
        <v>113</v>
      </c>
      <c r="E151" s="118" t="s">
        <v>273</v>
      </c>
      <c r="F151" s="284" t="s">
        <v>274</v>
      </c>
      <c r="G151" s="285"/>
      <c r="H151" s="285"/>
      <c r="I151" s="285"/>
      <c r="J151" s="120" t="s">
        <v>116</v>
      </c>
      <c r="K151" s="121">
        <v>351</v>
      </c>
      <c r="L151" s="286"/>
      <c r="M151" s="285"/>
      <c r="N151" s="287">
        <f>ROUND($L$151*$K$151,2)</f>
        <v>0</v>
      </c>
      <c r="O151" s="285"/>
      <c r="P151" s="285"/>
      <c r="Q151" s="285"/>
      <c r="R151" s="119" t="s">
        <v>117</v>
      </c>
      <c r="S151" s="41"/>
      <c r="T151" s="122"/>
      <c r="U151" s="123" t="s">
        <v>38</v>
      </c>
      <c r="V151" s="22"/>
      <c r="W151" s="22"/>
      <c r="X151" s="124">
        <v>0</v>
      </c>
      <c r="Y151" s="124">
        <f>$X$151*$K$151</f>
        <v>0</v>
      </c>
      <c r="Z151" s="124">
        <v>0</v>
      </c>
      <c r="AA151" s="125">
        <f>$Z$151*$K$151</f>
        <v>0</v>
      </c>
      <c r="AR151" s="80" t="s">
        <v>118</v>
      </c>
      <c r="AT151" s="80" t="s">
        <v>113</v>
      </c>
      <c r="AU151" s="80" t="s">
        <v>76</v>
      </c>
      <c r="AY151" s="6" t="s">
        <v>112</v>
      </c>
      <c r="BE151" s="126">
        <f>IF($U$151="základní",$N$151,0)</f>
        <v>0</v>
      </c>
      <c r="BF151" s="126">
        <f>IF($U$151="snížená",$N$151,0)</f>
        <v>0</v>
      </c>
      <c r="BG151" s="126">
        <f>IF($U$151="zákl. přenesená",$N$151,0)</f>
        <v>0</v>
      </c>
      <c r="BH151" s="126">
        <f>IF($U$151="sníž. přenesená",$N$151,0)</f>
        <v>0</v>
      </c>
      <c r="BI151" s="126">
        <f>IF($U$151="nulová",$N$151,0)</f>
        <v>0</v>
      </c>
      <c r="BJ151" s="80" t="s">
        <v>17</v>
      </c>
      <c r="BK151" s="126">
        <f>ROUND($L$151*$K$151,2)</f>
        <v>0</v>
      </c>
      <c r="BL151" s="80" t="s">
        <v>118</v>
      </c>
      <c r="BM151" s="80" t="s">
        <v>275</v>
      </c>
    </row>
    <row r="152" spans="2:47" s="6" customFormat="1" ht="16.5" customHeight="1">
      <c r="B152" s="21"/>
      <c r="C152" s="22"/>
      <c r="D152" s="22"/>
      <c r="E152" s="22"/>
      <c r="F152" s="283" t="s">
        <v>276</v>
      </c>
      <c r="G152" s="259"/>
      <c r="H152" s="259"/>
      <c r="I152" s="259"/>
      <c r="J152" s="259"/>
      <c r="K152" s="259"/>
      <c r="L152" s="259"/>
      <c r="M152" s="259"/>
      <c r="N152" s="259"/>
      <c r="O152" s="259"/>
      <c r="P152" s="259"/>
      <c r="Q152" s="259"/>
      <c r="R152" s="259"/>
      <c r="S152" s="41"/>
      <c r="T152" s="50"/>
      <c r="U152" s="22"/>
      <c r="V152" s="22"/>
      <c r="W152" s="22"/>
      <c r="X152" s="22"/>
      <c r="Y152" s="22"/>
      <c r="Z152" s="22"/>
      <c r="AA152" s="51"/>
      <c r="AT152" s="6" t="s">
        <v>126</v>
      </c>
      <c r="AU152" s="6" t="s">
        <v>76</v>
      </c>
    </row>
    <row r="153" spans="2:47" s="6" customFormat="1" ht="27" customHeight="1">
      <c r="B153" s="21"/>
      <c r="C153" s="22"/>
      <c r="D153" s="22"/>
      <c r="E153" s="22"/>
      <c r="F153" s="299" t="s">
        <v>277</v>
      </c>
      <c r="G153" s="259"/>
      <c r="H153" s="259"/>
      <c r="I153" s="259"/>
      <c r="J153" s="259"/>
      <c r="K153" s="259"/>
      <c r="L153" s="259"/>
      <c r="M153" s="259"/>
      <c r="N153" s="259"/>
      <c r="O153" s="259"/>
      <c r="P153" s="259"/>
      <c r="Q153" s="259"/>
      <c r="R153" s="259"/>
      <c r="S153" s="41"/>
      <c r="T153" s="50"/>
      <c r="U153" s="22"/>
      <c r="V153" s="22"/>
      <c r="W153" s="22"/>
      <c r="X153" s="22"/>
      <c r="Y153" s="22"/>
      <c r="Z153" s="22"/>
      <c r="AA153" s="51"/>
      <c r="AT153" s="6" t="s">
        <v>140</v>
      </c>
      <c r="AU153" s="6" t="s">
        <v>76</v>
      </c>
    </row>
    <row r="154" spans="2:65" s="6" customFormat="1" ht="27" customHeight="1">
      <c r="B154" s="21"/>
      <c r="C154" s="117" t="s">
        <v>278</v>
      </c>
      <c r="D154" s="117" t="s">
        <v>113</v>
      </c>
      <c r="E154" s="118" t="s">
        <v>279</v>
      </c>
      <c r="F154" s="284" t="s">
        <v>280</v>
      </c>
      <c r="G154" s="285"/>
      <c r="H154" s="285"/>
      <c r="I154" s="285"/>
      <c r="J154" s="120" t="s">
        <v>116</v>
      </c>
      <c r="K154" s="121">
        <v>70</v>
      </c>
      <c r="L154" s="286"/>
      <c r="M154" s="285"/>
      <c r="N154" s="287">
        <f>ROUND($L$154*$K$154,2)</f>
        <v>0</v>
      </c>
      <c r="O154" s="285"/>
      <c r="P154" s="285"/>
      <c r="Q154" s="285"/>
      <c r="R154" s="119" t="s">
        <v>117</v>
      </c>
      <c r="S154" s="41"/>
      <c r="T154" s="122"/>
      <c r="U154" s="123" t="s">
        <v>38</v>
      </c>
      <c r="V154" s="22"/>
      <c r="W154" s="22"/>
      <c r="X154" s="124">
        <v>0</v>
      </c>
      <c r="Y154" s="124">
        <f>$X$154*$K$154</f>
        <v>0</v>
      </c>
      <c r="Z154" s="124">
        <v>0</v>
      </c>
      <c r="AA154" s="125">
        <f>$Z$154*$K$154</f>
        <v>0</v>
      </c>
      <c r="AR154" s="80" t="s">
        <v>118</v>
      </c>
      <c r="AT154" s="80" t="s">
        <v>113</v>
      </c>
      <c r="AU154" s="80" t="s">
        <v>76</v>
      </c>
      <c r="AY154" s="6" t="s">
        <v>112</v>
      </c>
      <c r="BE154" s="126">
        <f>IF($U$154="základní",$N$154,0)</f>
        <v>0</v>
      </c>
      <c r="BF154" s="126">
        <f>IF($U$154="snížená",$N$154,0)</f>
        <v>0</v>
      </c>
      <c r="BG154" s="126">
        <f>IF($U$154="zákl. přenesená",$N$154,0)</f>
        <v>0</v>
      </c>
      <c r="BH154" s="126">
        <f>IF($U$154="sníž. přenesená",$N$154,0)</f>
        <v>0</v>
      </c>
      <c r="BI154" s="126">
        <f>IF($U$154="nulová",$N$154,0)</f>
        <v>0</v>
      </c>
      <c r="BJ154" s="80" t="s">
        <v>17</v>
      </c>
      <c r="BK154" s="126">
        <f>ROUND($L$154*$K$154,2)</f>
        <v>0</v>
      </c>
      <c r="BL154" s="80" t="s">
        <v>118</v>
      </c>
      <c r="BM154" s="80" t="s">
        <v>281</v>
      </c>
    </row>
    <row r="155" spans="2:47" s="6" customFormat="1" ht="16.5" customHeight="1">
      <c r="B155" s="21"/>
      <c r="C155" s="22"/>
      <c r="D155" s="22"/>
      <c r="E155" s="22"/>
      <c r="F155" s="283" t="s">
        <v>282</v>
      </c>
      <c r="G155" s="259"/>
      <c r="H155" s="259"/>
      <c r="I155" s="259"/>
      <c r="J155" s="259"/>
      <c r="K155" s="259"/>
      <c r="L155" s="259"/>
      <c r="M155" s="259"/>
      <c r="N155" s="259"/>
      <c r="O155" s="259"/>
      <c r="P155" s="259"/>
      <c r="Q155" s="259"/>
      <c r="R155" s="259"/>
      <c r="S155" s="41"/>
      <c r="T155" s="50"/>
      <c r="U155" s="22"/>
      <c r="V155" s="22"/>
      <c r="W155" s="22"/>
      <c r="X155" s="22"/>
      <c r="Y155" s="22"/>
      <c r="Z155" s="22"/>
      <c r="AA155" s="51"/>
      <c r="AT155" s="6" t="s">
        <v>126</v>
      </c>
      <c r="AU155" s="6" t="s">
        <v>76</v>
      </c>
    </row>
    <row r="156" spans="2:47" s="6" customFormat="1" ht="27" customHeight="1">
      <c r="B156" s="21"/>
      <c r="C156" s="22"/>
      <c r="D156" s="22"/>
      <c r="E156" s="22"/>
      <c r="F156" s="299" t="s">
        <v>222</v>
      </c>
      <c r="G156" s="259"/>
      <c r="H156" s="259"/>
      <c r="I156" s="259"/>
      <c r="J156" s="259"/>
      <c r="K156" s="259"/>
      <c r="L156" s="259"/>
      <c r="M156" s="259"/>
      <c r="N156" s="259"/>
      <c r="O156" s="259"/>
      <c r="P156" s="259"/>
      <c r="Q156" s="259"/>
      <c r="R156" s="259"/>
      <c r="S156" s="41"/>
      <c r="T156" s="50"/>
      <c r="U156" s="22"/>
      <c r="V156" s="22"/>
      <c r="W156" s="22"/>
      <c r="X156" s="22"/>
      <c r="Y156" s="22"/>
      <c r="Z156" s="22"/>
      <c r="AA156" s="51"/>
      <c r="AT156" s="6" t="s">
        <v>140</v>
      </c>
      <c r="AU156" s="6" t="s">
        <v>76</v>
      </c>
    </row>
    <row r="157" spans="2:65" s="6" customFormat="1" ht="15.75" customHeight="1">
      <c r="B157" s="21"/>
      <c r="C157" s="117" t="s">
        <v>283</v>
      </c>
      <c r="D157" s="117" t="s">
        <v>113</v>
      </c>
      <c r="E157" s="118" t="s">
        <v>284</v>
      </c>
      <c r="F157" s="284" t="s">
        <v>285</v>
      </c>
      <c r="G157" s="285"/>
      <c r="H157" s="285"/>
      <c r="I157" s="285"/>
      <c r="J157" s="120" t="s">
        <v>116</v>
      </c>
      <c r="K157" s="121">
        <v>70</v>
      </c>
      <c r="L157" s="286"/>
      <c r="M157" s="285"/>
      <c r="N157" s="287">
        <f>ROUND($L$157*$K$157,2)</f>
        <v>0</v>
      </c>
      <c r="O157" s="285"/>
      <c r="P157" s="285"/>
      <c r="Q157" s="285"/>
      <c r="R157" s="119"/>
      <c r="S157" s="41"/>
      <c r="T157" s="122"/>
      <c r="U157" s="123" t="s">
        <v>38</v>
      </c>
      <c r="V157" s="22"/>
      <c r="W157" s="22"/>
      <c r="X157" s="124">
        <v>0</v>
      </c>
      <c r="Y157" s="124">
        <f>$X$157*$K$157</f>
        <v>0</v>
      </c>
      <c r="Z157" s="124">
        <v>0</v>
      </c>
      <c r="AA157" s="125">
        <f>$Z$157*$K$157</f>
        <v>0</v>
      </c>
      <c r="AR157" s="80" t="s">
        <v>118</v>
      </c>
      <c r="AT157" s="80" t="s">
        <v>113</v>
      </c>
      <c r="AU157" s="80" t="s">
        <v>76</v>
      </c>
      <c r="AY157" s="6" t="s">
        <v>112</v>
      </c>
      <c r="BE157" s="126">
        <f>IF($U$157="základní",$N$157,0)</f>
        <v>0</v>
      </c>
      <c r="BF157" s="126">
        <f>IF($U$157="snížená",$N$157,0)</f>
        <v>0</v>
      </c>
      <c r="BG157" s="126">
        <f>IF($U$157="zákl. přenesená",$N$157,0)</f>
        <v>0</v>
      </c>
      <c r="BH157" s="126">
        <f>IF($U$157="sníž. přenesená",$N$157,0)</f>
        <v>0</v>
      </c>
      <c r="BI157" s="126">
        <f>IF($U$157="nulová",$N$157,0)</f>
        <v>0</v>
      </c>
      <c r="BJ157" s="80" t="s">
        <v>17</v>
      </c>
      <c r="BK157" s="126">
        <f>ROUND($L$157*$K$157,2)</f>
        <v>0</v>
      </c>
      <c r="BL157" s="80" t="s">
        <v>118</v>
      </c>
      <c r="BM157" s="80" t="s">
        <v>286</v>
      </c>
    </row>
    <row r="158" spans="2:47" s="6" customFormat="1" ht="16.5" customHeight="1">
      <c r="B158" s="21"/>
      <c r="C158" s="22"/>
      <c r="D158" s="22"/>
      <c r="E158" s="22"/>
      <c r="F158" s="283" t="s">
        <v>285</v>
      </c>
      <c r="G158" s="259"/>
      <c r="H158" s="259"/>
      <c r="I158" s="259"/>
      <c r="J158" s="259"/>
      <c r="K158" s="259"/>
      <c r="L158" s="259"/>
      <c r="M158" s="259"/>
      <c r="N158" s="259"/>
      <c r="O158" s="259"/>
      <c r="P158" s="259"/>
      <c r="Q158" s="259"/>
      <c r="R158" s="259"/>
      <c r="S158" s="41"/>
      <c r="T158" s="50"/>
      <c r="U158" s="22"/>
      <c r="V158" s="22"/>
      <c r="W158" s="22"/>
      <c r="X158" s="22"/>
      <c r="Y158" s="22"/>
      <c r="Z158" s="22"/>
      <c r="AA158" s="51"/>
      <c r="AT158" s="6" t="s">
        <v>126</v>
      </c>
      <c r="AU158" s="6" t="s">
        <v>76</v>
      </c>
    </row>
    <row r="159" spans="2:47" s="6" customFormat="1" ht="27" customHeight="1">
      <c r="B159" s="21"/>
      <c r="C159" s="22"/>
      <c r="D159" s="22"/>
      <c r="E159" s="22"/>
      <c r="F159" s="299" t="s">
        <v>222</v>
      </c>
      <c r="G159" s="259"/>
      <c r="H159" s="259"/>
      <c r="I159" s="259"/>
      <c r="J159" s="259"/>
      <c r="K159" s="259"/>
      <c r="L159" s="259"/>
      <c r="M159" s="259"/>
      <c r="N159" s="259"/>
      <c r="O159" s="259"/>
      <c r="P159" s="259"/>
      <c r="Q159" s="259"/>
      <c r="R159" s="259"/>
      <c r="S159" s="41"/>
      <c r="T159" s="50"/>
      <c r="U159" s="22"/>
      <c r="V159" s="22"/>
      <c r="W159" s="22"/>
      <c r="X159" s="22"/>
      <c r="Y159" s="22"/>
      <c r="Z159" s="22"/>
      <c r="AA159" s="51"/>
      <c r="AT159" s="6" t="s">
        <v>140</v>
      </c>
      <c r="AU159" s="6" t="s">
        <v>76</v>
      </c>
    </row>
    <row r="160" spans="2:65" s="6" customFormat="1" ht="15.75" customHeight="1">
      <c r="B160" s="21"/>
      <c r="C160" s="117" t="s">
        <v>287</v>
      </c>
      <c r="D160" s="117" t="s">
        <v>113</v>
      </c>
      <c r="E160" s="118" t="s">
        <v>288</v>
      </c>
      <c r="F160" s="284" t="s">
        <v>289</v>
      </c>
      <c r="G160" s="285"/>
      <c r="H160" s="285"/>
      <c r="I160" s="285"/>
      <c r="J160" s="120" t="s">
        <v>116</v>
      </c>
      <c r="K160" s="121">
        <v>70</v>
      </c>
      <c r="L160" s="286"/>
      <c r="M160" s="285"/>
      <c r="N160" s="287">
        <f>ROUND($L$160*$K$160,2)</f>
        <v>0</v>
      </c>
      <c r="O160" s="285"/>
      <c r="P160" s="285"/>
      <c r="Q160" s="285"/>
      <c r="R160" s="119" t="s">
        <v>117</v>
      </c>
      <c r="S160" s="41"/>
      <c r="T160" s="122"/>
      <c r="U160" s="123" t="s">
        <v>38</v>
      </c>
      <c r="V160" s="22"/>
      <c r="W160" s="22"/>
      <c r="X160" s="124">
        <v>0</v>
      </c>
      <c r="Y160" s="124">
        <f>$X$160*$K$160</f>
        <v>0</v>
      </c>
      <c r="Z160" s="124">
        <v>0</v>
      </c>
      <c r="AA160" s="125">
        <f>$Z$160*$K$160</f>
        <v>0</v>
      </c>
      <c r="AR160" s="80" t="s">
        <v>118</v>
      </c>
      <c r="AT160" s="80" t="s">
        <v>113</v>
      </c>
      <c r="AU160" s="80" t="s">
        <v>76</v>
      </c>
      <c r="AY160" s="6" t="s">
        <v>112</v>
      </c>
      <c r="BE160" s="126">
        <f>IF($U$160="základní",$N$160,0)</f>
        <v>0</v>
      </c>
      <c r="BF160" s="126">
        <f>IF($U$160="snížená",$N$160,0)</f>
        <v>0</v>
      </c>
      <c r="BG160" s="126">
        <f>IF($U$160="zákl. přenesená",$N$160,0)</f>
        <v>0</v>
      </c>
      <c r="BH160" s="126">
        <f>IF($U$160="sníž. přenesená",$N$160,0)</f>
        <v>0</v>
      </c>
      <c r="BI160" s="126">
        <f>IF($U$160="nulová",$N$160,0)</f>
        <v>0</v>
      </c>
      <c r="BJ160" s="80" t="s">
        <v>17</v>
      </c>
      <c r="BK160" s="126">
        <f>ROUND($L$160*$K$160,2)</f>
        <v>0</v>
      </c>
      <c r="BL160" s="80" t="s">
        <v>118</v>
      </c>
      <c r="BM160" s="80" t="s">
        <v>290</v>
      </c>
    </row>
    <row r="161" spans="2:47" s="6" customFormat="1" ht="16.5" customHeight="1">
      <c r="B161" s="21"/>
      <c r="C161" s="22"/>
      <c r="D161" s="22"/>
      <c r="E161" s="22"/>
      <c r="F161" s="283" t="s">
        <v>291</v>
      </c>
      <c r="G161" s="259"/>
      <c r="H161" s="259"/>
      <c r="I161" s="259"/>
      <c r="J161" s="259"/>
      <c r="K161" s="259"/>
      <c r="L161" s="259"/>
      <c r="M161" s="259"/>
      <c r="N161" s="259"/>
      <c r="O161" s="259"/>
      <c r="P161" s="259"/>
      <c r="Q161" s="259"/>
      <c r="R161" s="259"/>
      <c r="S161" s="41"/>
      <c r="T161" s="50"/>
      <c r="U161" s="22"/>
      <c r="V161" s="22"/>
      <c r="W161" s="22"/>
      <c r="X161" s="22"/>
      <c r="Y161" s="22"/>
      <c r="Z161" s="22"/>
      <c r="AA161" s="51"/>
      <c r="AT161" s="6" t="s">
        <v>126</v>
      </c>
      <c r="AU161" s="6" t="s">
        <v>76</v>
      </c>
    </row>
    <row r="162" spans="2:47" s="6" customFormat="1" ht="27" customHeight="1">
      <c r="B162" s="21"/>
      <c r="C162" s="22"/>
      <c r="D162" s="22"/>
      <c r="E162" s="22"/>
      <c r="F162" s="299" t="s">
        <v>222</v>
      </c>
      <c r="G162" s="259"/>
      <c r="H162" s="259"/>
      <c r="I162" s="259"/>
      <c r="J162" s="259"/>
      <c r="K162" s="259"/>
      <c r="L162" s="259"/>
      <c r="M162" s="259"/>
      <c r="N162" s="259"/>
      <c r="O162" s="259"/>
      <c r="P162" s="259"/>
      <c r="Q162" s="259"/>
      <c r="R162" s="259"/>
      <c r="S162" s="41"/>
      <c r="T162" s="50"/>
      <c r="U162" s="22"/>
      <c r="V162" s="22"/>
      <c r="W162" s="22"/>
      <c r="X162" s="22"/>
      <c r="Y162" s="22"/>
      <c r="Z162" s="22"/>
      <c r="AA162" s="51"/>
      <c r="AT162" s="6" t="s">
        <v>140</v>
      </c>
      <c r="AU162" s="6" t="s">
        <v>76</v>
      </c>
    </row>
    <row r="163" spans="2:65" s="6" customFormat="1" ht="27" customHeight="1">
      <c r="B163" s="21"/>
      <c r="C163" s="117" t="s">
        <v>292</v>
      </c>
      <c r="D163" s="117" t="s">
        <v>113</v>
      </c>
      <c r="E163" s="118" t="s">
        <v>293</v>
      </c>
      <c r="F163" s="284" t="s">
        <v>294</v>
      </c>
      <c r="G163" s="285"/>
      <c r="H163" s="285"/>
      <c r="I163" s="285"/>
      <c r="J163" s="120" t="s">
        <v>149</v>
      </c>
      <c r="K163" s="121">
        <v>482</v>
      </c>
      <c r="L163" s="286"/>
      <c r="M163" s="285"/>
      <c r="N163" s="287">
        <f>ROUND($L$163*$K$163,2)</f>
        <v>0</v>
      </c>
      <c r="O163" s="285"/>
      <c r="P163" s="285"/>
      <c r="Q163" s="285"/>
      <c r="R163" s="119"/>
      <c r="S163" s="41"/>
      <c r="T163" s="122"/>
      <c r="U163" s="123" t="s">
        <v>38</v>
      </c>
      <c r="V163" s="22"/>
      <c r="W163" s="22"/>
      <c r="X163" s="124">
        <v>0</v>
      </c>
      <c r="Y163" s="124">
        <f>$X$163*$K$163</f>
        <v>0</v>
      </c>
      <c r="Z163" s="124">
        <v>0</v>
      </c>
      <c r="AA163" s="125">
        <f>$Z$163*$K$163</f>
        <v>0</v>
      </c>
      <c r="AR163" s="80" t="s">
        <v>118</v>
      </c>
      <c r="AT163" s="80" t="s">
        <v>113</v>
      </c>
      <c r="AU163" s="80" t="s">
        <v>76</v>
      </c>
      <c r="AY163" s="6" t="s">
        <v>112</v>
      </c>
      <c r="BE163" s="126">
        <f>IF($U$163="základní",$N$163,0)</f>
        <v>0</v>
      </c>
      <c r="BF163" s="126">
        <f>IF($U$163="snížená",$N$163,0)</f>
        <v>0</v>
      </c>
      <c r="BG163" s="126">
        <f>IF($U$163="zákl. přenesená",$N$163,0)</f>
        <v>0</v>
      </c>
      <c r="BH163" s="126">
        <f>IF($U$163="sníž. přenesená",$N$163,0)</f>
        <v>0</v>
      </c>
      <c r="BI163" s="126">
        <f>IF($U$163="nulová",$N$163,0)</f>
        <v>0</v>
      </c>
      <c r="BJ163" s="80" t="s">
        <v>17</v>
      </c>
      <c r="BK163" s="126">
        <f>ROUND($L$163*$K$163,2)</f>
        <v>0</v>
      </c>
      <c r="BL163" s="80" t="s">
        <v>118</v>
      </c>
      <c r="BM163" s="80" t="s">
        <v>295</v>
      </c>
    </row>
    <row r="164" spans="2:47" s="6" customFormat="1" ht="16.5" customHeight="1">
      <c r="B164" s="21"/>
      <c r="C164" s="22"/>
      <c r="D164" s="22"/>
      <c r="E164" s="22"/>
      <c r="F164" s="283" t="s">
        <v>294</v>
      </c>
      <c r="G164" s="259"/>
      <c r="H164" s="259"/>
      <c r="I164" s="259"/>
      <c r="J164" s="259"/>
      <c r="K164" s="259"/>
      <c r="L164" s="259"/>
      <c r="M164" s="259"/>
      <c r="N164" s="259"/>
      <c r="O164" s="259"/>
      <c r="P164" s="259"/>
      <c r="Q164" s="259"/>
      <c r="R164" s="259"/>
      <c r="S164" s="41"/>
      <c r="T164" s="50"/>
      <c r="U164" s="22"/>
      <c r="V164" s="22"/>
      <c r="W164" s="22"/>
      <c r="X164" s="22"/>
      <c r="Y164" s="22"/>
      <c r="Z164" s="22"/>
      <c r="AA164" s="51"/>
      <c r="AT164" s="6" t="s">
        <v>126</v>
      </c>
      <c r="AU164" s="6" t="s">
        <v>76</v>
      </c>
    </row>
    <row r="165" spans="2:65" s="6" customFormat="1" ht="27" customHeight="1">
      <c r="B165" s="21"/>
      <c r="C165" s="142" t="s">
        <v>296</v>
      </c>
      <c r="D165" s="142" t="s">
        <v>223</v>
      </c>
      <c r="E165" s="143" t="s">
        <v>297</v>
      </c>
      <c r="F165" s="291" t="s">
        <v>298</v>
      </c>
      <c r="G165" s="292"/>
      <c r="H165" s="292"/>
      <c r="I165" s="292"/>
      <c r="J165" s="144" t="s">
        <v>149</v>
      </c>
      <c r="K165" s="145">
        <v>14.42</v>
      </c>
      <c r="L165" s="293"/>
      <c r="M165" s="292"/>
      <c r="N165" s="294">
        <f>ROUND($L$165*$K$165,2)</f>
        <v>0</v>
      </c>
      <c r="O165" s="285"/>
      <c r="P165" s="285"/>
      <c r="Q165" s="285"/>
      <c r="R165" s="119"/>
      <c r="S165" s="41"/>
      <c r="T165" s="122"/>
      <c r="U165" s="123" t="s">
        <v>38</v>
      </c>
      <c r="V165" s="22"/>
      <c r="W165" s="22"/>
      <c r="X165" s="124">
        <v>0.007</v>
      </c>
      <c r="Y165" s="124">
        <f>$X$165*$K$165</f>
        <v>0.10094</v>
      </c>
      <c r="Z165" s="124">
        <v>0</v>
      </c>
      <c r="AA165" s="125">
        <f>$Z$165*$K$165</f>
        <v>0</v>
      </c>
      <c r="AR165" s="80" t="s">
        <v>157</v>
      </c>
      <c r="AT165" s="80" t="s">
        <v>223</v>
      </c>
      <c r="AU165" s="80" t="s">
        <v>76</v>
      </c>
      <c r="AY165" s="6" t="s">
        <v>112</v>
      </c>
      <c r="BE165" s="126">
        <f>IF($U$165="základní",$N$165,0)</f>
        <v>0</v>
      </c>
      <c r="BF165" s="126">
        <f>IF($U$165="snížená",$N$165,0)</f>
        <v>0</v>
      </c>
      <c r="BG165" s="126">
        <f>IF($U$165="zákl. přenesená",$N$165,0)</f>
        <v>0</v>
      </c>
      <c r="BH165" s="126">
        <f>IF($U$165="sníž. přenesená",$N$165,0)</f>
        <v>0</v>
      </c>
      <c r="BI165" s="126">
        <f>IF($U$165="nulová",$N$165,0)</f>
        <v>0</v>
      </c>
      <c r="BJ165" s="80" t="s">
        <v>17</v>
      </c>
      <c r="BK165" s="126">
        <f>ROUND($L$165*$K$165,2)</f>
        <v>0</v>
      </c>
      <c r="BL165" s="80" t="s">
        <v>118</v>
      </c>
      <c r="BM165" s="80" t="s">
        <v>299</v>
      </c>
    </row>
    <row r="166" spans="2:47" s="6" customFormat="1" ht="16.5" customHeight="1">
      <c r="B166" s="21"/>
      <c r="C166" s="22"/>
      <c r="D166" s="22"/>
      <c r="E166" s="22"/>
      <c r="F166" s="283" t="s">
        <v>298</v>
      </c>
      <c r="G166" s="259"/>
      <c r="H166" s="259"/>
      <c r="I166" s="259"/>
      <c r="J166" s="259"/>
      <c r="K166" s="259"/>
      <c r="L166" s="259"/>
      <c r="M166" s="259"/>
      <c r="N166" s="259"/>
      <c r="O166" s="259"/>
      <c r="P166" s="259"/>
      <c r="Q166" s="259"/>
      <c r="R166" s="259"/>
      <c r="S166" s="41"/>
      <c r="T166" s="50"/>
      <c r="U166" s="22"/>
      <c r="V166" s="22"/>
      <c r="W166" s="22"/>
      <c r="X166" s="22"/>
      <c r="Y166" s="22"/>
      <c r="Z166" s="22"/>
      <c r="AA166" s="51"/>
      <c r="AT166" s="6" t="s">
        <v>126</v>
      </c>
      <c r="AU166" s="6" t="s">
        <v>76</v>
      </c>
    </row>
    <row r="167" spans="2:51" s="6" customFormat="1" ht="15.75" customHeight="1">
      <c r="B167" s="127"/>
      <c r="C167" s="128"/>
      <c r="D167" s="128"/>
      <c r="E167" s="128"/>
      <c r="F167" s="289" t="s">
        <v>300</v>
      </c>
      <c r="G167" s="290"/>
      <c r="H167" s="290"/>
      <c r="I167" s="290"/>
      <c r="J167" s="128"/>
      <c r="K167" s="130">
        <v>14.42</v>
      </c>
      <c r="L167" s="128"/>
      <c r="M167" s="128"/>
      <c r="N167" s="128"/>
      <c r="O167" s="128"/>
      <c r="P167" s="128"/>
      <c r="Q167" s="128"/>
      <c r="R167" s="128"/>
      <c r="S167" s="131"/>
      <c r="T167" s="132"/>
      <c r="U167" s="128"/>
      <c r="V167" s="128"/>
      <c r="W167" s="128"/>
      <c r="X167" s="128"/>
      <c r="Y167" s="128"/>
      <c r="Z167" s="128"/>
      <c r="AA167" s="133"/>
      <c r="AT167" s="134" t="s">
        <v>121</v>
      </c>
      <c r="AU167" s="134" t="s">
        <v>76</v>
      </c>
      <c r="AV167" s="134" t="s">
        <v>76</v>
      </c>
      <c r="AW167" s="134" t="s">
        <v>90</v>
      </c>
      <c r="AX167" s="134" t="s">
        <v>17</v>
      </c>
      <c r="AY167" s="134" t="s">
        <v>112</v>
      </c>
    </row>
    <row r="168" spans="2:65" s="6" customFormat="1" ht="15.75" customHeight="1">
      <c r="B168" s="21"/>
      <c r="C168" s="142" t="s">
        <v>301</v>
      </c>
      <c r="D168" s="142" t="s">
        <v>223</v>
      </c>
      <c r="E168" s="143" t="s">
        <v>302</v>
      </c>
      <c r="F168" s="291" t="s">
        <v>303</v>
      </c>
      <c r="G168" s="292"/>
      <c r="H168" s="292"/>
      <c r="I168" s="292"/>
      <c r="J168" s="144" t="s">
        <v>149</v>
      </c>
      <c r="K168" s="145">
        <v>36.05</v>
      </c>
      <c r="L168" s="293"/>
      <c r="M168" s="292"/>
      <c r="N168" s="294">
        <f>ROUND($L$168*$K$168,2)</f>
        <v>0</v>
      </c>
      <c r="O168" s="285"/>
      <c r="P168" s="285"/>
      <c r="Q168" s="285"/>
      <c r="R168" s="119"/>
      <c r="S168" s="41"/>
      <c r="T168" s="122"/>
      <c r="U168" s="123" t="s">
        <v>38</v>
      </c>
      <c r="V168" s="22"/>
      <c r="W168" s="22"/>
      <c r="X168" s="124">
        <v>0.007</v>
      </c>
      <c r="Y168" s="124">
        <f>$X$168*$K$168</f>
        <v>0.25234999999999996</v>
      </c>
      <c r="Z168" s="124">
        <v>0</v>
      </c>
      <c r="AA168" s="125">
        <f>$Z$168*$K$168</f>
        <v>0</v>
      </c>
      <c r="AR168" s="80" t="s">
        <v>157</v>
      </c>
      <c r="AT168" s="80" t="s">
        <v>223</v>
      </c>
      <c r="AU168" s="80" t="s">
        <v>76</v>
      </c>
      <c r="AY168" s="6" t="s">
        <v>112</v>
      </c>
      <c r="BE168" s="126">
        <f>IF($U$168="základní",$N$168,0)</f>
        <v>0</v>
      </c>
      <c r="BF168" s="126">
        <f>IF($U$168="snížená",$N$168,0)</f>
        <v>0</v>
      </c>
      <c r="BG168" s="126">
        <f>IF($U$168="zákl. přenesená",$N$168,0)</f>
        <v>0</v>
      </c>
      <c r="BH168" s="126">
        <f>IF($U$168="sníž. přenesená",$N$168,0)</f>
        <v>0</v>
      </c>
      <c r="BI168" s="126">
        <f>IF($U$168="nulová",$N$168,0)</f>
        <v>0</v>
      </c>
      <c r="BJ168" s="80" t="s">
        <v>17</v>
      </c>
      <c r="BK168" s="126">
        <f>ROUND($L$168*$K$168,2)</f>
        <v>0</v>
      </c>
      <c r="BL168" s="80" t="s">
        <v>118</v>
      </c>
      <c r="BM168" s="80" t="s">
        <v>304</v>
      </c>
    </row>
    <row r="169" spans="2:47" s="6" customFormat="1" ht="16.5" customHeight="1">
      <c r="B169" s="21"/>
      <c r="C169" s="22"/>
      <c r="D169" s="22"/>
      <c r="E169" s="22"/>
      <c r="F169" s="283" t="s">
        <v>303</v>
      </c>
      <c r="G169" s="259"/>
      <c r="H169" s="259"/>
      <c r="I169" s="259"/>
      <c r="J169" s="259"/>
      <c r="K169" s="259"/>
      <c r="L169" s="259"/>
      <c r="M169" s="259"/>
      <c r="N169" s="259"/>
      <c r="O169" s="259"/>
      <c r="P169" s="259"/>
      <c r="Q169" s="259"/>
      <c r="R169" s="259"/>
      <c r="S169" s="41"/>
      <c r="T169" s="50"/>
      <c r="U169" s="22"/>
      <c r="V169" s="22"/>
      <c r="W169" s="22"/>
      <c r="X169" s="22"/>
      <c r="Y169" s="22"/>
      <c r="Z169" s="22"/>
      <c r="AA169" s="51"/>
      <c r="AT169" s="6" t="s">
        <v>126</v>
      </c>
      <c r="AU169" s="6" t="s">
        <v>76</v>
      </c>
    </row>
    <row r="170" spans="2:51" s="6" customFormat="1" ht="15.75" customHeight="1">
      <c r="B170" s="127"/>
      <c r="C170" s="128"/>
      <c r="D170" s="128"/>
      <c r="E170" s="128"/>
      <c r="F170" s="289" t="s">
        <v>305</v>
      </c>
      <c r="G170" s="290"/>
      <c r="H170" s="290"/>
      <c r="I170" s="290"/>
      <c r="J170" s="128"/>
      <c r="K170" s="130">
        <v>36.05</v>
      </c>
      <c r="L170" s="128"/>
      <c r="M170" s="128"/>
      <c r="N170" s="128"/>
      <c r="O170" s="128"/>
      <c r="P170" s="128"/>
      <c r="Q170" s="128"/>
      <c r="R170" s="128"/>
      <c r="S170" s="131"/>
      <c r="T170" s="132"/>
      <c r="U170" s="128"/>
      <c r="V170" s="128"/>
      <c r="W170" s="128"/>
      <c r="X170" s="128"/>
      <c r="Y170" s="128"/>
      <c r="Z170" s="128"/>
      <c r="AA170" s="133"/>
      <c r="AT170" s="134" t="s">
        <v>121</v>
      </c>
      <c r="AU170" s="134" t="s">
        <v>76</v>
      </c>
      <c r="AV170" s="134" t="s">
        <v>76</v>
      </c>
      <c r="AW170" s="134" t="s">
        <v>90</v>
      </c>
      <c r="AX170" s="134" t="s">
        <v>17</v>
      </c>
      <c r="AY170" s="134" t="s">
        <v>112</v>
      </c>
    </row>
    <row r="171" spans="2:65" s="6" customFormat="1" ht="15.75" customHeight="1">
      <c r="B171" s="21"/>
      <c r="C171" s="142" t="s">
        <v>306</v>
      </c>
      <c r="D171" s="142" t="s">
        <v>223</v>
      </c>
      <c r="E171" s="143" t="s">
        <v>307</v>
      </c>
      <c r="F171" s="291" t="s">
        <v>308</v>
      </c>
      <c r="G171" s="292"/>
      <c r="H171" s="292"/>
      <c r="I171" s="292"/>
      <c r="J171" s="144" t="s">
        <v>149</v>
      </c>
      <c r="K171" s="145">
        <v>17.51</v>
      </c>
      <c r="L171" s="293"/>
      <c r="M171" s="292"/>
      <c r="N171" s="294">
        <f>ROUND($L$171*$K$171,2)</f>
        <v>0</v>
      </c>
      <c r="O171" s="285"/>
      <c r="P171" s="285"/>
      <c r="Q171" s="285"/>
      <c r="R171" s="119"/>
      <c r="S171" s="41"/>
      <c r="T171" s="122"/>
      <c r="U171" s="123" t="s">
        <v>38</v>
      </c>
      <c r="V171" s="22"/>
      <c r="W171" s="22"/>
      <c r="X171" s="124">
        <v>0.007</v>
      </c>
      <c r="Y171" s="124">
        <f>$X$171*$K$171</f>
        <v>0.12257000000000001</v>
      </c>
      <c r="Z171" s="124">
        <v>0</v>
      </c>
      <c r="AA171" s="125">
        <f>$Z$171*$K$171</f>
        <v>0</v>
      </c>
      <c r="AR171" s="80" t="s">
        <v>157</v>
      </c>
      <c r="AT171" s="80" t="s">
        <v>223</v>
      </c>
      <c r="AU171" s="80" t="s">
        <v>76</v>
      </c>
      <c r="AY171" s="6" t="s">
        <v>112</v>
      </c>
      <c r="BE171" s="126">
        <f>IF($U$171="základní",$N$171,0)</f>
        <v>0</v>
      </c>
      <c r="BF171" s="126">
        <f>IF($U$171="snížená",$N$171,0)</f>
        <v>0</v>
      </c>
      <c r="BG171" s="126">
        <f>IF($U$171="zákl. přenesená",$N$171,0)</f>
        <v>0</v>
      </c>
      <c r="BH171" s="126">
        <f>IF($U$171="sníž. přenesená",$N$171,0)</f>
        <v>0</v>
      </c>
      <c r="BI171" s="126">
        <f>IF($U$171="nulová",$N$171,0)</f>
        <v>0</v>
      </c>
      <c r="BJ171" s="80" t="s">
        <v>17</v>
      </c>
      <c r="BK171" s="126">
        <f>ROUND($L$171*$K$171,2)</f>
        <v>0</v>
      </c>
      <c r="BL171" s="80" t="s">
        <v>118</v>
      </c>
      <c r="BM171" s="80" t="s">
        <v>309</v>
      </c>
    </row>
    <row r="172" spans="2:47" s="6" customFormat="1" ht="16.5" customHeight="1">
      <c r="B172" s="21"/>
      <c r="C172" s="22"/>
      <c r="D172" s="22"/>
      <c r="E172" s="22"/>
      <c r="F172" s="283" t="s">
        <v>308</v>
      </c>
      <c r="G172" s="259"/>
      <c r="H172" s="259"/>
      <c r="I172" s="259"/>
      <c r="J172" s="259"/>
      <c r="K172" s="259"/>
      <c r="L172" s="259"/>
      <c r="M172" s="259"/>
      <c r="N172" s="259"/>
      <c r="O172" s="259"/>
      <c r="P172" s="259"/>
      <c r="Q172" s="259"/>
      <c r="R172" s="259"/>
      <c r="S172" s="41"/>
      <c r="T172" s="50"/>
      <c r="U172" s="22"/>
      <c r="V172" s="22"/>
      <c r="W172" s="22"/>
      <c r="X172" s="22"/>
      <c r="Y172" s="22"/>
      <c r="Z172" s="22"/>
      <c r="AA172" s="51"/>
      <c r="AT172" s="6" t="s">
        <v>126</v>
      </c>
      <c r="AU172" s="6" t="s">
        <v>76</v>
      </c>
    </row>
    <row r="173" spans="2:51" s="6" customFormat="1" ht="15.75" customHeight="1">
      <c r="B173" s="127"/>
      <c r="C173" s="128"/>
      <c r="D173" s="128"/>
      <c r="E173" s="128"/>
      <c r="F173" s="289" t="s">
        <v>310</v>
      </c>
      <c r="G173" s="290"/>
      <c r="H173" s="290"/>
      <c r="I173" s="290"/>
      <c r="J173" s="128"/>
      <c r="K173" s="130">
        <v>17.51</v>
      </c>
      <c r="L173" s="128"/>
      <c r="M173" s="128"/>
      <c r="N173" s="128"/>
      <c r="O173" s="128"/>
      <c r="P173" s="128"/>
      <c r="Q173" s="128"/>
      <c r="R173" s="128"/>
      <c r="S173" s="131"/>
      <c r="T173" s="132"/>
      <c r="U173" s="128"/>
      <c r="V173" s="128"/>
      <c r="W173" s="128"/>
      <c r="X173" s="128"/>
      <c r="Y173" s="128"/>
      <c r="Z173" s="128"/>
      <c r="AA173" s="133"/>
      <c r="AT173" s="134" t="s">
        <v>121</v>
      </c>
      <c r="AU173" s="134" t="s">
        <v>76</v>
      </c>
      <c r="AV173" s="134" t="s">
        <v>76</v>
      </c>
      <c r="AW173" s="134" t="s">
        <v>90</v>
      </c>
      <c r="AX173" s="134" t="s">
        <v>17</v>
      </c>
      <c r="AY173" s="134" t="s">
        <v>112</v>
      </c>
    </row>
    <row r="174" spans="2:65" s="6" customFormat="1" ht="27" customHeight="1">
      <c r="B174" s="21"/>
      <c r="C174" s="142" t="s">
        <v>311</v>
      </c>
      <c r="D174" s="142" t="s">
        <v>223</v>
      </c>
      <c r="E174" s="143" t="s">
        <v>312</v>
      </c>
      <c r="F174" s="291" t="s">
        <v>313</v>
      </c>
      <c r="G174" s="292"/>
      <c r="H174" s="292"/>
      <c r="I174" s="292"/>
      <c r="J174" s="144" t="s">
        <v>149</v>
      </c>
      <c r="K174" s="145">
        <v>26.78</v>
      </c>
      <c r="L174" s="293"/>
      <c r="M174" s="292"/>
      <c r="N174" s="294">
        <f>ROUND($L$174*$K$174,2)</f>
        <v>0</v>
      </c>
      <c r="O174" s="285"/>
      <c r="P174" s="285"/>
      <c r="Q174" s="285"/>
      <c r="R174" s="119"/>
      <c r="S174" s="41"/>
      <c r="T174" s="122"/>
      <c r="U174" s="123" t="s">
        <v>38</v>
      </c>
      <c r="V174" s="22"/>
      <c r="W174" s="22"/>
      <c r="X174" s="124">
        <v>0.007</v>
      </c>
      <c r="Y174" s="124">
        <f>$X$174*$K$174</f>
        <v>0.18746000000000002</v>
      </c>
      <c r="Z174" s="124">
        <v>0</v>
      </c>
      <c r="AA174" s="125">
        <f>$Z$174*$K$174</f>
        <v>0</v>
      </c>
      <c r="AR174" s="80" t="s">
        <v>157</v>
      </c>
      <c r="AT174" s="80" t="s">
        <v>223</v>
      </c>
      <c r="AU174" s="80" t="s">
        <v>76</v>
      </c>
      <c r="AY174" s="6" t="s">
        <v>112</v>
      </c>
      <c r="BE174" s="126">
        <f>IF($U$174="základní",$N$174,0)</f>
        <v>0</v>
      </c>
      <c r="BF174" s="126">
        <f>IF($U$174="snížená",$N$174,0)</f>
        <v>0</v>
      </c>
      <c r="BG174" s="126">
        <f>IF($U$174="zákl. přenesená",$N$174,0)</f>
        <v>0</v>
      </c>
      <c r="BH174" s="126">
        <f>IF($U$174="sníž. přenesená",$N$174,0)</f>
        <v>0</v>
      </c>
      <c r="BI174" s="126">
        <f>IF($U$174="nulová",$N$174,0)</f>
        <v>0</v>
      </c>
      <c r="BJ174" s="80" t="s">
        <v>17</v>
      </c>
      <c r="BK174" s="126">
        <f>ROUND($L$174*$K$174,2)</f>
        <v>0</v>
      </c>
      <c r="BL174" s="80" t="s">
        <v>118</v>
      </c>
      <c r="BM174" s="80" t="s">
        <v>314</v>
      </c>
    </row>
    <row r="175" spans="2:47" s="6" customFormat="1" ht="16.5" customHeight="1">
      <c r="B175" s="21"/>
      <c r="C175" s="22"/>
      <c r="D175" s="22"/>
      <c r="E175" s="22"/>
      <c r="F175" s="283" t="s">
        <v>313</v>
      </c>
      <c r="G175" s="259"/>
      <c r="H175" s="259"/>
      <c r="I175" s="259"/>
      <c r="J175" s="259"/>
      <c r="K175" s="259"/>
      <c r="L175" s="259"/>
      <c r="M175" s="259"/>
      <c r="N175" s="259"/>
      <c r="O175" s="259"/>
      <c r="P175" s="259"/>
      <c r="Q175" s="259"/>
      <c r="R175" s="259"/>
      <c r="S175" s="41"/>
      <c r="T175" s="50"/>
      <c r="U175" s="22"/>
      <c r="V175" s="22"/>
      <c r="W175" s="22"/>
      <c r="X175" s="22"/>
      <c r="Y175" s="22"/>
      <c r="Z175" s="22"/>
      <c r="AA175" s="51"/>
      <c r="AT175" s="6" t="s">
        <v>126</v>
      </c>
      <c r="AU175" s="6" t="s">
        <v>76</v>
      </c>
    </row>
    <row r="176" spans="2:51" s="6" customFormat="1" ht="15.75" customHeight="1">
      <c r="B176" s="127"/>
      <c r="C176" s="128"/>
      <c r="D176" s="128"/>
      <c r="E176" s="128"/>
      <c r="F176" s="289" t="s">
        <v>315</v>
      </c>
      <c r="G176" s="290"/>
      <c r="H176" s="290"/>
      <c r="I176" s="290"/>
      <c r="J176" s="128"/>
      <c r="K176" s="130">
        <v>26.78</v>
      </c>
      <c r="L176" s="128"/>
      <c r="M176" s="128"/>
      <c r="N176" s="128"/>
      <c r="O176" s="128"/>
      <c r="P176" s="128"/>
      <c r="Q176" s="128"/>
      <c r="R176" s="128"/>
      <c r="S176" s="131"/>
      <c r="T176" s="132"/>
      <c r="U176" s="128"/>
      <c r="V176" s="128"/>
      <c r="W176" s="128"/>
      <c r="X176" s="128"/>
      <c r="Y176" s="128"/>
      <c r="Z176" s="128"/>
      <c r="AA176" s="133"/>
      <c r="AT176" s="134" t="s">
        <v>121</v>
      </c>
      <c r="AU176" s="134" t="s">
        <v>76</v>
      </c>
      <c r="AV176" s="134" t="s">
        <v>76</v>
      </c>
      <c r="AW176" s="134" t="s">
        <v>90</v>
      </c>
      <c r="AX176" s="134" t="s">
        <v>17</v>
      </c>
      <c r="AY176" s="134" t="s">
        <v>112</v>
      </c>
    </row>
    <row r="177" spans="2:65" s="6" customFormat="1" ht="27" customHeight="1">
      <c r="B177" s="21"/>
      <c r="C177" s="142" t="s">
        <v>316</v>
      </c>
      <c r="D177" s="142" t="s">
        <v>223</v>
      </c>
      <c r="E177" s="143" t="s">
        <v>317</v>
      </c>
      <c r="F177" s="291" t="s">
        <v>318</v>
      </c>
      <c r="G177" s="292"/>
      <c r="H177" s="292"/>
      <c r="I177" s="292"/>
      <c r="J177" s="144" t="s">
        <v>149</v>
      </c>
      <c r="K177" s="145">
        <v>118.45</v>
      </c>
      <c r="L177" s="293"/>
      <c r="M177" s="292"/>
      <c r="N177" s="294">
        <f>ROUND($L$177*$K$177,2)</f>
        <v>0</v>
      </c>
      <c r="O177" s="285"/>
      <c r="P177" s="285"/>
      <c r="Q177" s="285"/>
      <c r="R177" s="119"/>
      <c r="S177" s="41"/>
      <c r="T177" s="122"/>
      <c r="U177" s="123" t="s">
        <v>38</v>
      </c>
      <c r="V177" s="22"/>
      <c r="W177" s="22"/>
      <c r="X177" s="124">
        <v>0.005</v>
      </c>
      <c r="Y177" s="124">
        <f>$X$177*$K$177</f>
        <v>0.59225</v>
      </c>
      <c r="Z177" s="124">
        <v>0</v>
      </c>
      <c r="AA177" s="125">
        <f>$Z$177*$K$177</f>
        <v>0</v>
      </c>
      <c r="AR177" s="80" t="s">
        <v>157</v>
      </c>
      <c r="AT177" s="80" t="s">
        <v>223</v>
      </c>
      <c r="AU177" s="80" t="s">
        <v>76</v>
      </c>
      <c r="AY177" s="6" t="s">
        <v>112</v>
      </c>
      <c r="BE177" s="126">
        <f>IF($U$177="základní",$N$177,0)</f>
        <v>0</v>
      </c>
      <c r="BF177" s="126">
        <f>IF($U$177="snížená",$N$177,0)</f>
        <v>0</v>
      </c>
      <c r="BG177" s="126">
        <f>IF($U$177="zákl. přenesená",$N$177,0)</f>
        <v>0</v>
      </c>
      <c r="BH177" s="126">
        <f>IF($U$177="sníž. přenesená",$N$177,0)</f>
        <v>0</v>
      </c>
      <c r="BI177" s="126">
        <f>IF($U$177="nulová",$N$177,0)</f>
        <v>0</v>
      </c>
      <c r="BJ177" s="80" t="s">
        <v>17</v>
      </c>
      <c r="BK177" s="126">
        <f>ROUND($L$177*$K$177,2)</f>
        <v>0</v>
      </c>
      <c r="BL177" s="80" t="s">
        <v>118</v>
      </c>
      <c r="BM177" s="80" t="s">
        <v>319</v>
      </c>
    </row>
    <row r="178" spans="2:47" s="6" customFormat="1" ht="16.5" customHeight="1">
      <c r="B178" s="21"/>
      <c r="C178" s="22"/>
      <c r="D178" s="22"/>
      <c r="E178" s="22"/>
      <c r="F178" s="283" t="s">
        <v>318</v>
      </c>
      <c r="G178" s="259"/>
      <c r="H178" s="259"/>
      <c r="I178" s="259"/>
      <c r="J178" s="259"/>
      <c r="K178" s="259"/>
      <c r="L178" s="259"/>
      <c r="M178" s="259"/>
      <c r="N178" s="259"/>
      <c r="O178" s="259"/>
      <c r="P178" s="259"/>
      <c r="Q178" s="259"/>
      <c r="R178" s="259"/>
      <c r="S178" s="41"/>
      <c r="T178" s="50"/>
      <c r="U178" s="22"/>
      <c r="V178" s="22"/>
      <c r="W178" s="22"/>
      <c r="X178" s="22"/>
      <c r="Y178" s="22"/>
      <c r="Z178" s="22"/>
      <c r="AA178" s="51"/>
      <c r="AT178" s="6" t="s">
        <v>126</v>
      </c>
      <c r="AU178" s="6" t="s">
        <v>76</v>
      </c>
    </row>
    <row r="179" spans="2:51" s="6" customFormat="1" ht="15.75" customHeight="1">
      <c r="B179" s="127"/>
      <c r="C179" s="128"/>
      <c r="D179" s="128"/>
      <c r="E179" s="128"/>
      <c r="F179" s="289" t="s">
        <v>320</v>
      </c>
      <c r="G179" s="290"/>
      <c r="H179" s="290"/>
      <c r="I179" s="290"/>
      <c r="J179" s="128"/>
      <c r="K179" s="130">
        <v>118.45</v>
      </c>
      <c r="L179" s="128"/>
      <c r="M179" s="128"/>
      <c r="N179" s="128"/>
      <c r="O179" s="128"/>
      <c r="P179" s="128"/>
      <c r="Q179" s="128"/>
      <c r="R179" s="128"/>
      <c r="S179" s="131"/>
      <c r="T179" s="132"/>
      <c r="U179" s="128"/>
      <c r="V179" s="128"/>
      <c r="W179" s="128"/>
      <c r="X179" s="128"/>
      <c r="Y179" s="128"/>
      <c r="Z179" s="128"/>
      <c r="AA179" s="133"/>
      <c r="AT179" s="134" t="s">
        <v>121</v>
      </c>
      <c r="AU179" s="134" t="s">
        <v>76</v>
      </c>
      <c r="AV179" s="134" t="s">
        <v>76</v>
      </c>
      <c r="AW179" s="134" t="s">
        <v>90</v>
      </c>
      <c r="AX179" s="134" t="s">
        <v>17</v>
      </c>
      <c r="AY179" s="134" t="s">
        <v>112</v>
      </c>
    </row>
    <row r="180" spans="2:65" s="6" customFormat="1" ht="15.75" customHeight="1">
      <c r="B180" s="21"/>
      <c r="C180" s="142" t="s">
        <v>321</v>
      </c>
      <c r="D180" s="142" t="s">
        <v>223</v>
      </c>
      <c r="E180" s="143" t="s">
        <v>322</v>
      </c>
      <c r="F180" s="291" t="s">
        <v>323</v>
      </c>
      <c r="G180" s="292"/>
      <c r="H180" s="292"/>
      <c r="I180" s="292"/>
      <c r="J180" s="144" t="s">
        <v>149</v>
      </c>
      <c r="K180" s="145">
        <v>10.3</v>
      </c>
      <c r="L180" s="293"/>
      <c r="M180" s="292"/>
      <c r="N180" s="294">
        <f>ROUND($L$180*$K$180,2)</f>
        <v>0</v>
      </c>
      <c r="O180" s="285"/>
      <c r="P180" s="285"/>
      <c r="Q180" s="285"/>
      <c r="R180" s="119"/>
      <c r="S180" s="41"/>
      <c r="T180" s="122"/>
      <c r="U180" s="123" t="s">
        <v>38</v>
      </c>
      <c r="V180" s="22"/>
      <c r="W180" s="22"/>
      <c r="X180" s="124">
        <v>0.007</v>
      </c>
      <c r="Y180" s="124">
        <f>$X$180*$K$180</f>
        <v>0.07210000000000001</v>
      </c>
      <c r="Z180" s="124">
        <v>0</v>
      </c>
      <c r="AA180" s="125">
        <f>$Z$180*$K$180</f>
        <v>0</v>
      </c>
      <c r="AR180" s="80" t="s">
        <v>157</v>
      </c>
      <c r="AT180" s="80" t="s">
        <v>223</v>
      </c>
      <c r="AU180" s="80" t="s">
        <v>76</v>
      </c>
      <c r="AY180" s="6" t="s">
        <v>112</v>
      </c>
      <c r="BE180" s="126">
        <f>IF($U$180="základní",$N$180,0)</f>
        <v>0</v>
      </c>
      <c r="BF180" s="126">
        <f>IF($U$180="snížená",$N$180,0)</f>
        <v>0</v>
      </c>
      <c r="BG180" s="126">
        <f>IF($U$180="zákl. přenesená",$N$180,0)</f>
        <v>0</v>
      </c>
      <c r="BH180" s="126">
        <f>IF($U$180="sníž. přenesená",$N$180,0)</f>
        <v>0</v>
      </c>
      <c r="BI180" s="126">
        <f>IF($U$180="nulová",$N$180,0)</f>
        <v>0</v>
      </c>
      <c r="BJ180" s="80" t="s">
        <v>17</v>
      </c>
      <c r="BK180" s="126">
        <f>ROUND($L$180*$K$180,2)</f>
        <v>0</v>
      </c>
      <c r="BL180" s="80" t="s">
        <v>118</v>
      </c>
      <c r="BM180" s="80" t="s">
        <v>324</v>
      </c>
    </row>
    <row r="181" spans="2:47" s="6" customFormat="1" ht="16.5" customHeight="1">
      <c r="B181" s="21"/>
      <c r="C181" s="22"/>
      <c r="D181" s="22"/>
      <c r="E181" s="22"/>
      <c r="F181" s="283" t="s">
        <v>323</v>
      </c>
      <c r="G181" s="259"/>
      <c r="H181" s="259"/>
      <c r="I181" s="259"/>
      <c r="J181" s="259"/>
      <c r="K181" s="259"/>
      <c r="L181" s="259"/>
      <c r="M181" s="259"/>
      <c r="N181" s="259"/>
      <c r="O181" s="259"/>
      <c r="P181" s="259"/>
      <c r="Q181" s="259"/>
      <c r="R181" s="259"/>
      <c r="S181" s="41"/>
      <c r="T181" s="50"/>
      <c r="U181" s="22"/>
      <c r="V181" s="22"/>
      <c r="W181" s="22"/>
      <c r="X181" s="22"/>
      <c r="Y181" s="22"/>
      <c r="Z181" s="22"/>
      <c r="AA181" s="51"/>
      <c r="AT181" s="6" t="s">
        <v>126</v>
      </c>
      <c r="AU181" s="6" t="s">
        <v>76</v>
      </c>
    </row>
    <row r="182" spans="2:51" s="6" customFormat="1" ht="15.75" customHeight="1">
      <c r="B182" s="127"/>
      <c r="C182" s="128"/>
      <c r="D182" s="128"/>
      <c r="E182" s="128"/>
      <c r="F182" s="289" t="s">
        <v>325</v>
      </c>
      <c r="G182" s="290"/>
      <c r="H182" s="290"/>
      <c r="I182" s="290"/>
      <c r="J182" s="128"/>
      <c r="K182" s="130">
        <v>10.3</v>
      </c>
      <c r="L182" s="128"/>
      <c r="M182" s="128"/>
      <c r="N182" s="128"/>
      <c r="O182" s="128"/>
      <c r="P182" s="128"/>
      <c r="Q182" s="128"/>
      <c r="R182" s="128"/>
      <c r="S182" s="131"/>
      <c r="T182" s="132"/>
      <c r="U182" s="128"/>
      <c r="V182" s="128"/>
      <c r="W182" s="128"/>
      <c r="X182" s="128"/>
      <c r="Y182" s="128"/>
      <c r="Z182" s="128"/>
      <c r="AA182" s="133"/>
      <c r="AT182" s="134" t="s">
        <v>121</v>
      </c>
      <c r="AU182" s="134" t="s">
        <v>76</v>
      </c>
      <c r="AV182" s="134" t="s">
        <v>76</v>
      </c>
      <c r="AW182" s="134" t="s">
        <v>90</v>
      </c>
      <c r="AX182" s="134" t="s">
        <v>17</v>
      </c>
      <c r="AY182" s="134" t="s">
        <v>112</v>
      </c>
    </row>
    <row r="183" spans="2:65" s="6" customFormat="1" ht="27" customHeight="1">
      <c r="B183" s="21"/>
      <c r="C183" s="142" t="s">
        <v>326</v>
      </c>
      <c r="D183" s="142" t="s">
        <v>223</v>
      </c>
      <c r="E183" s="143" t="s">
        <v>327</v>
      </c>
      <c r="F183" s="291" t="s">
        <v>328</v>
      </c>
      <c r="G183" s="292"/>
      <c r="H183" s="292"/>
      <c r="I183" s="292"/>
      <c r="J183" s="144" t="s">
        <v>149</v>
      </c>
      <c r="K183" s="145">
        <v>12.36</v>
      </c>
      <c r="L183" s="293"/>
      <c r="M183" s="292"/>
      <c r="N183" s="294">
        <f>ROUND($L$183*$K$183,2)</f>
        <v>0</v>
      </c>
      <c r="O183" s="285"/>
      <c r="P183" s="285"/>
      <c r="Q183" s="285"/>
      <c r="R183" s="119"/>
      <c r="S183" s="41"/>
      <c r="T183" s="122"/>
      <c r="U183" s="123" t="s">
        <v>38</v>
      </c>
      <c r="V183" s="22"/>
      <c r="W183" s="22"/>
      <c r="X183" s="124">
        <v>0.007</v>
      </c>
      <c r="Y183" s="124">
        <f>$X$183*$K$183</f>
        <v>0.08652</v>
      </c>
      <c r="Z183" s="124">
        <v>0</v>
      </c>
      <c r="AA183" s="125">
        <f>$Z$183*$K$183</f>
        <v>0</v>
      </c>
      <c r="AR183" s="80" t="s">
        <v>157</v>
      </c>
      <c r="AT183" s="80" t="s">
        <v>223</v>
      </c>
      <c r="AU183" s="80" t="s">
        <v>76</v>
      </c>
      <c r="AY183" s="6" t="s">
        <v>112</v>
      </c>
      <c r="BE183" s="126">
        <f>IF($U$183="základní",$N$183,0)</f>
        <v>0</v>
      </c>
      <c r="BF183" s="126">
        <f>IF($U$183="snížená",$N$183,0)</f>
        <v>0</v>
      </c>
      <c r="BG183" s="126">
        <f>IF($U$183="zákl. přenesená",$N$183,0)</f>
        <v>0</v>
      </c>
      <c r="BH183" s="126">
        <f>IF($U$183="sníž. přenesená",$N$183,0)</f>
        <v>0</v>
      </c>
      <c r="BI183" s="126">
        <f>IF($U$183="nulová",$N$183,0)</f>
        <v>0</v>
      </c>
      <c r="BJ183" s="80" t="s">
        <v>17</v>
      </c>
      <c r="BK183" s="126">
        <f>ROUND($L$183*$K$183,2)</f>
        <v>0</v>
      </c>
      <c r="BL183" s="80" t="s">
        <v>118</v>
      </c>
      <c r="BM183" s="80" t="s">
        <v>329</v>
      </c>
    </row>
    <row r="184" spans="2:47" s="6" customFormat="1" ht="16.5" customHeight="1">
      <c r="B184" s="21"/>
      <c r="C184" s="22"/>
      <c r="D184" s="22"/>
      <c r="E184" s="22"/>
      <c r="F184" s="283" t="s">
        <v>328</v>
      </c>
      <c r="G184" s="259"/>
      <c r="H184" s="259"/>
      <c r="I184" s="259"/>
      <c r="J184" s="259"/>
      <c r="K184" s="259"/>
      <c r="L184" s="259"/>
      <c r="M184" s="259"/>
      <c r="N184" s="259"/>
      <c r="O184" s="259"/>
      <c r="P184" s="259"/>
      <c r="Q184" s="259"/>
      <c r="R184" s="259"/>
      <c r="S184" s="41"/>
      <c r="T184" s="50"/>
      <c r="U184" s="22"/>
      <c r="V184" s="22"/>
      <c r="W184" s="22"/>
      <c r="X184" s="22"/>
      <c r="Y184" s="22"/>
      <c r="Z184" s="22"/>
      <c r="AA184" s="51"/>
      <c r="AT184" s="6" t="s">
        <v>126</v>
      </c>
      <c r="AU184" s="6" t="s">
        <v>76</v>
      </c>
    </row>
    <row r="185" spans="2:51" s="6" customFormat="1" ht="15.75" customHeight="1">
      <c r="B185" s="127"/>
      <c r="C185" s="128"/>
      <c r="D185" s="128"/>
      <c r="E185" s="128"/>
      <c r="F185" s="289" t="s">
        <v>330</v>
      </c>
      <c r="G185" s="290"/>
      <c r="H185" s="290"/>
      <c r="I185" s="290"/>
      <c r="J185" s="128"/>
      <c r="K185" s="130">
        <v>12.36</v>
      </c>
      <c r="L185" s="128"/>
      <c r="M185" s="128"/>
      <c r="N185" s="128"/>
      <c r="O185" s="128"/>
      <c r="P185" s="128"/>
      <c r="Q185" s="128"/>
      <c r="R185" s="128"/>
      <c r="S185" s="131"/>
      <c r="T185" s="132"/>
      <c r="U185" s="128"/>
      <c r="V185" s="128"/>
      <c r="W185" s="128"/>
      <c r="X185" s="128"/>
      <c r="Y185" s="128"/>
      <c r="Z185" s="128"/>
      <c r="AA185" s="133"/>
      <c r="AT185" s="134" t="s">
        <v>121</v>
      </c>
      <c r="AU185" s="134" t="s">
        <v>76</v>
      </c>
      <c r="AV185" s="134" t="s">
        <v>76</v>
      </c>
      <c r="AW185" s="134" t="s">
        <v>90</v>
      </c>
      <c r="AX185" s="134" t="s">
        <v>17</v>
      </c>
      <c r="AY185" s="134" t="s">
        <v>112</v>
      </c>
    </row>
    <row r="186" spans="2:65" s="6" customFormat="1" ht="15.75" customHeight="1">
      <c r="B186" s="21"/>
      <c r="C186" s="142" t="s">
        <v>331</v>
      </c>
      <c r="D186" s="142" t="s">
        <v>223</v>
      </c>
      <c r="E186" s="143" t="s">
        <v>332</v>
      </c>
      <c r="F186" s="291" t="s">
        <v>333</v>
      </c>
      <c r="G186" s="292"/>
      <c r="H186" s="292"/>
      <c r="I186" s="292"/>
      <c r="J186" s="144" t="s">
        <v>149</v>
      </c>
      <c r="K186" s="145">
        <v>27.81</v>
      </c>
      <c r="L186" s="293"/>
      <c r="M186" s="292"/>
      <c r="N186" s="294">
        <f>ROUND($L$186*$K$186,2)</f>
        <v>0</v>
      </c>
      <c r="O186" s="285"/>
      <c r="P186" s="285"/>
      <c r="Q186" s="285"/>
      <c r="R186" s="119"/>
      <c r="S186" s="41"/>
      <c r="T186" s="122"/>
      <c r="U186" s="123" t="s">
        <v>38</v>
      </c>
      <c r="V186" s="22"/>
      <c r="W186" s="22"/>
      <c r="X186" s="124">
        <v>0.007</v>
      </c>
      <c r="Y186" s="124">
        <f>$X$186*$K$186</f>
        <v>0.19466999999999998</v>
      </c>
      <c r="Z186" s="124">
        <v>0</v>
      </c>
      <c r="AA186" s="125">
        <f>$Z$186*$K$186</f>
        <v>0</v>
      </c>
      <c r="AR186" s="80" t="s">
        <v>157</v>
      </c>
      <c r="AT186" s="80" t="s">
        <v>223</v>
      </c>
      <c r="AU186" s="80" t="s">
        <v>76</v>
      </c>
      <c r="AY186" s="6" t="s">
        <v>112</v>
      </c>
      <c r="BE186" s="126">
        <f>IF($U$186="základní",$N$186,0)</f>
        <v>0</v>
      </c>
      <c r="BF186" s="126">
        <f>IF($U$186="snížená",$N$186,0)</f>
        <v>0</v>
      </c>
      <c r="BG186" s="126">
        <f>IF($U$186="zákl. přenesená",$N$186,0)</f>
        <v>0</v>
      </c>
      <c r="BH186" s="126">
        <f>IF($U$186="sníž. přenesená",$N$186,0)</f>
        <v>0</v>
      </c>
      <c r="BI186" s="126">
        <f>IF($U$186="nulová",$N$186,0)</f>
        <v>0</v>
      </c>
      <c r="BJ186" s="80" t="s">
        <v>17</v>
      </c>
      <c r="BK186" s="126">
        <f>ROUND($L$186*$K$186,2)</f>
        <v>0</v>
      </c>
      <c r="BL186" s="80" t="s">
        <v>118</v>
      </c>
      <c r="BM186" s="80" t="s">
        <v>334</v>
      </c>
    </row>
    <row r="187" spans="2:47" s="6" customFormat="1" ht="16.5" customHeight="1">
      <c r="B187" s="21"/>
      <c r="C187" s="22"/>
      <c r="D187" s="22"/>
      <c r="E187" s="22"/>
      <c r="F187" s="283" t="s">
        <v>333</v>
      </c>
      <c r="G187" s="259"/>
      <c r="H187" s="259"/>
      <c r="I187" s="259"/>
      <c r="J187" s="259"/>
      <c r="K187" s="259"/>
      <c r="L187" s="259"/>
      <c r="M187" s="259"/>
      <c r="N187" s="259"/>
      <c r="O187" s="259"/>
      <c r="P187" s="259"/>
      <c r="Q187" s="259"/>
      <c r="R187" s="259"/>
      <c r="S187" s="41"/>
      <c r="T187" s="50"/>
      <c r="U187" s="22"/>
      <c r="V187" s="22"/>
      <c r="W187" s="22"/>
      <c r="X187" s="22"/>
      <c r="Y187" s="22"/>
      <c r="Z187" s="22"/>
      <c r="AA187" s="51"/>
      <c r="AT187" s="6" t="s">
        <v>126</v>
      </c>
      <c r="AU187" s="6" t="s">
        <v>76</v>
      </c>
    </row>
    <row r="188" spans="2:51" s="6" customFormat="1" ht="15.75" customHeight="1">
      <c r="B188" s="127"/>
      <c r="C188" s="128"/>
      <c r="D188" s="128"/>
      <c r="E188" s="128"/>
      <c r="F188" s="289" t="s">
        <v>335</v>
      </c>
      <c r="G188" s="290"/>
      <c r="H188" s="290"/>
      <c r="I188" s="290"/>
      <c r="J188" s="128"/>
      <c r="K188" s="130">
        <v>27.81</v>
      </c>
      <c r="L188" s="128"/>
      <c r="M188" s="128"/>
      <c r="N188" s="128"/>
      <c r="O188" s="128"/>
      <c r="P188" s="128"/>
      <c r="Q188" s="128"/>
      <c r="R188" s="128"/>
      <c r="S188" s="131"/>
      <c r="T188" s="132"/>
      <c r="U188" s="128"/>
      <c r="V188" s="128"/>
      <c r="W188" s="128"/>
      <c r="X188" s="128"/>
      <c r="Y188" s="128"/>
      <c r="Z188" s="128"/>
      <c r="AA188" s="133"/>
      <c r="AT188" s="134" t="s">
        <v>121</v>
      </c>
      <c r="AU188" s="134" t="s">
        <v>76</v>
      </c>
      <c r="AV188" s="134" t="s">
        <v>76</v>
      </c>
      <c r="AW188" s="134" t="s">
        <v>90</v>
      </c>
      <c r="AX188" s="134" t="s">
        <v>17</v>
      </c>
      <c r="AY188" s="134" t="s">
        <v>112</v>
      </c>
    </row>
    <row r="189" spans="2:65" s="6" customFormat="1" ht="15.75" customHeight="1">
      <c r="B189" s="21"/>
      <c r="C189" s="142" t="s">
        <v>336</v>
      </c>
      <c r="D189" s="142" t="s">
        <v>223</v>
      </c>
      <c r="E189" s="143" t="s">
        <v>337</v>
      </c>
      <c r="F189" s="291" t="s">
        <v>338</v>
      </c>
      <c r="G189" s="292"/>
      <c r="H189" s="292"/>
      <c r="I189" s="292"/>
      <c r="J189" s="144" t="s">
        <v>149</v>
      </c>
      <c r="K189" s="145">
        <v>4.12</v>
      </c>
      <c r="L189" s="293"/>
      <c r="M189" s="292"/>
      <c r="N189" s="294">
        <f>ROUND($L$189*$K$189,2)</f>
        <v>0</v>
      </c>
      <c r="O189" s="285"/>
      <c r="P189" s="285"/>
      <c r="Q189" s="285"/>
      <c r="R189" s="119"/>
      <c r="S189" s="41"/>
      <c r="T189" s="122"/>
      <c r="U189" s="123" t="s">
        <v>38</v>
      </c>
      <c r="V189" s="22"/>
      <c r="W189" s="22"/>
      <c r="X189" s="124">
        <v>0.01</v>
      </c>
      <c r="Y189" s="124">
        <f>$X$189*$K$189</f>
        <v>0.0412</v>
      </c>
      <c r="Z189" s="124">
        <v>0</v>
      </c>
      <c r="AA189" s="125">
        <f>$Z$189*$K$189</f>
        <v>0</v>
      </c>
      <c r="AR189" s="80" t="s">
        <v>157</v>
      </c>
      <c r="AT189" s="80" t="s">
        <v>223</v>
      </c>
      <c r="AU189" s="80" t="s">
        <v>76</v>
      </c>
      <c r="AY189" s="6" t="s">
        <v>112</v>
      </c>
      <c r="BE189" s="126">
        <f>IF($U$189="základní",$N$189,0)</f>
        <v>0</v>
      </c>
      <c r="BF189" s="126">
        <f>IF($U$189="snížená",$N$189,0)</f>
        <v>0</v>
      </c>
      <c r="BG189" s="126">
        <f>IF($U$189="zákl. přenesená",$N$189,0)</f>
        <v>0</v>
      </c>
      <c r="BH189" s="126">
        <f>IF($U$189="sníž. přenesená",$N$189,0)</f>
        <v>0</v>
      </c>
      <c r="BI189" s="126">
        <f>IF($U$189="nulová",$N$189,0)</f>
        <v>0</v>
      </c>
      <c r="BJ189" s="80" t="s">
        <v>17</v>
      </c>
      <c r="BK189" s="126">
        <f>ROUND($L$189*$K$189,2)</f>
        <v>0</v>
      </c>
      <c r="BL189" s="80" t="s">
        <v>118</v>
      </c>
      <c r="BM189" s="80" t="s">
        <v>339</v>
      </c>
    </row>
    <row r="190" spans="2:47" s="6" customFormat="1" ht="16.5" customHeight="1">
      <c r="B190" s="21"/>
      <c r="C190" s="22"/>
      <c r="D190" s="22"/>
      <c r="E190" s="22"/>
      <c r="F190" s="283" t="s">
        <v>338</v>
      </c>
      <c r="G190" s="259"/>
      <c r="H190" s="259"/>
      <c r="I190" s="259"/>
      <c r="J190" s="259"/>
      <c r="K190" s="259"/>
      <c r="L190" s="259"/>
      <c r="M190" s="259"/>
      <c r="N190" s="259"/>
      <c r="O190" s="259"/>
      <c r="P190" s="259"/>
      <c r="Q190" s="259"/>
      <c r="R190" s="259"/>
      <c r="S190" s="41"/>
      <c r="T190" s="50"/>
      <c r="U190" s="22"/>
      <c r="V190" s="22"/>
      <c r="W190" s="22"/>
      <c r="X190" s="22"/>
      <c r="Y190" s="22"/>
      <c r="Z190" s="22"/>
      <c r="AA190" s="51"/>
      <c r="AT190" s="6" t="s">
        <v>126</v>
      </c>
      <c r="AU190" s="6" t="s">
        <v>76</v>
      </c>
    </row>
    <row r="191" spans="2:51" s="6" customFormat="1" ht="15.75" customHeight="1">
      <c r="B191" s="127"/>
      <c r="C191" s="128"/>
      <c r="D191" s="128"/>
      <c r="E191" s="128"/>
      <c r="F191" s="289" t="s">
        <v>340</v>
      </c>
      <c r="G191" s="290"/>
      <c r="H191" s="290"/>
      <c r="I191" s="290"/>
      <c r="J191" s="128"/>
      <c r="K191" s="130">
        <v>4.12</v>
      </c>
      <c r="L191" s="128"/>
      <c r="M191" s="128"/>
      <c r="N191" s="128"/>
      <c r="O191" s="128"/>
      <c r="P191" s="128"/>
      <c r="Q191" s="128"/>
      <c r="R191" s="128"/>
      <c r="S191" s="131"/>
      <c r="T191" s="132"/>
      <c r="U191" s="128"/>
      <c r="V191" s="128"/>
      <c r="W191" s="128"/>
      <c r="X191" s="128"/>
      <c r="Y191" s="128"/>
      <c r="Z191" s="128"/>
      <c r="AA191" s="133"/>
      <c r="AT191" s="134" t="s">
        <v>121</v>
      </c>
      <c r="AU191" s="134" t="s">
        <v>76</v>
      </c>
      <c r="AV191" s="134" t="s">
        <v>76</v>
      </c>
      <c r="AW191" s="134" t="s">
        <v>90</v>
      </c>
      <c r="AX191" s="134" t="s">
        <v>17</v>
      </c>
      <c r="AY191" s="134" t="s">
        <v>112</v>
      </c>
    </row>
    <row r="192" spans="2:65" s="6" customFormat="1" ht="15.75" customHeight="1">
      <c r="B192" s="21"/>
      <c r="C192" s="142" t="s">
        <v>341</v>
      </c>
      <c r="D192" s="142" t="s">
        <v>223</v>
      </c>
      <c r="E192" s="143" t="s">
        <v>342</v>
      </c>
      <c r="F192" s="291" t="s">
        <v>343</v>
      </c>
      <c r="G192" s="292"/>
      <c r="H192" s="292"/>
      <c r="I192" s="292"/>
      <c r="J192" s="144" t="s">
        <v>149</v>
      </c>
      <c r="K192" s="145">
        <v>3.09</v>
      </c>
      <c r="L192" s="293"/>
      <c r="M192" s="292"/>
      <c r="N192" s="294">
        <f>ROUND($L$192*$K$192,2)</f>
        <v>0</v>
      </c>
      <c r="O192" s="285"/>
      <c r="P192" s="285"/>
      <c r="Q192" s="285"/>
      <c r="R192" s="119"/>
      <c r="S192" s="41"/>
      <c r="T192" s="122"/>
      <c r="U192" s="123" t="s">
        <v>38</v>
      </c>
      <c r="V192" s="22"/>
      <c r="W192" s="22"/>
      <c r="X192" s="124">
        <v>0.01</v>
      </c>
      <c r="Y192" s="124">
        <f>$X$192*$K$192</f>
        <v>0.0309</v>
      </c>
      <c r="Z192" s="124">
        <v>0</v>
      </c>
      <c r="AA192" s="125">
        <f>$Z$192*$K$192</f>
        <v>0</v>
      </c>
      <c r="AR192" s="80" t="s">
        <v>157</v>
      </c>
      <c r="AT192" s="80" t="s">
        <v>223</v>
      </c>
      <c r="AU192" s="80" t="s">
        <v>76</v>
      </c>
      <c r="AY192" s="6" t="s">
        <v>112</v>
      </c>
      <c r="BE192" s="126">
        <f>IF($U$192="základní",$N$192,0)</f>
        <v>0</v>
      </c>
      <c r="BF192" s="126">
        <f>IF($U$192="snížená",$N$192,0)</f>
        <v>0</v>
      </c>
      <c r="BG192" s="126">
        <f>IF($U$192="zákl. přenesená",$N$192,0)</f>
        <v>0</v>
      </c>
      <c r="BH192" s="126">
        <f>IF($U$192="sníž. přenesená",$N$192,0)</f>
        <v>0</v>
      </c>
      <c r="BI192" s="126">
        <f>IF($U$192="nulová",$N$192,0)</f>
        <v>0</v>
      </c>
      <c r="BJ192" s="80" t="s">
        <v>17</v>
      </c>
      <c r="BK192" s="126">
        <f>ROUND($L$192*$K$192,2)</f>
        <v>0</v>
      </c>
      <c r="BL192" s="80" t="s">
        <v>118</v>
      </c>
      <c r="BM192" s="80" t="s">
        <v>344</v>
      </c>
    </row>
    <row r="193" spans="2:47" s="6" customFormat="1" ht="16.5" customHeight="1">
      <c r="B193" s="21"/>
      <c r="C193" s="22"/>
      <c r="D193" s="22"/>
      <c r="E193" s="22"/>
      <c r="F193" s="283" t="s">
        <v>343</v>
      </c>
      <c r="G193" s="259"/>
      <c r="H193" s="259"/>
      <c r="I193" s="259"/>
      <c r="J193" s="259"/>
      <c r="K193" s="259"/>
      <c r="L193" s="259"/>
      <c r="M193" s="259"/>
      <c r="N193" s="259"/>
      <c r="O193" s="259"/>
      <c r="P193" s="259"/>
      <c r="Q193" s="259"/>
      <c r="R193" s="259"/>
      <c r="S193" s="41"/>
      <c r="T193" s="50"/>
      <c r="U193" s="22"/>
      <c r="V193" s="22"/>
      <c r="W193" s="22"/>
      <c r="X193" s="22"/>
      <c r="Y193" s="22"/>
      <c r="Z193" s="22"/>
      <c r="AA193" s="51"/>
      <c r="AT193" s="6" t="s">
        <v>126</v>
      </c>
      <c r="AU193" s="6" t="s">
        <v>76</v>
      </c>
    </row>
    <row r="194" spans="2:51" s="6" customFormat="1" ht="15.75" customHeight="1">
      <c r="B194" s="127"/>
      <c r="C194" s="128"/>
      <c r="D194" s="128"/>
      <c r="E194" s="128"/>
      <c r="F194" s="289" t="s">
        <v>345</v>
      </c>
      <c r="G194" s="290"/>
      <c r="H194" s="290"/>
      <c r="I194" s="290"/>
      <c r="J194" s="128"/>
      <c r="K194" s="130">
        <v>3.09</v>
      </c>
      <c r="L194" s="128"/>
      <c r="M194" s="128"/>
      <c r="N194" s="128"/>
      <c r="O194" s="128"/>
      <c r="P194" s="128"/>
      <c r="Q194" s="128"/>
      <c r="R194" s="128"/>
      <c r="S194" s="131"/>
      <c r="T194" s="132"/>
      <c r="U194" s="128"/>
      <c r="V194" s="128"/>
      <c r="W194" s="128"/>
      <c r="X194" s="128"/>
      <c r="Y194" s="128"/>
      <c r="Z194" s="128"/>
      <c r="AA194" s="133"/>
      <c r="AT194" s="134" t="s">
        <v>121</v>
      </c>
      <c r="AU194" s="134" t="s">
        <v>76</v>
      </c>
      <c r="AV194" s="134" t="s">
        <v>76</v>
      </c>
      <c r="AW194" s="134" t="s">
        <v>90</v>
      </c>
      <c r="AX194" s="134" t="s">
        <v>17</v>
      </c>
      <c r="AY194" s="134" t="s">
        <v>112</v>
      </c>
    </row>
    <row r="195" spans="2:65" s="6" customFormat="1" ht="27" customHeight="1">
      <c r="B195" s="21"/>
      <c r="C195" s="142" t="s">
        <v>346</v>
      </c>
      <c r="D195" s="142" t="s">
        <v>223</v>
      </c>
      <c r="E195" s="143" t="s">
        <v>347</v>
      </c>
      <c r="F195" s="291" t="s">
        <v>348</v>
      </c>
      <c r="G195" s="292"/>
      <c r="H195" s="292"/>
      <c r="I195" s="292"/>
      <c r="J195" s="144" t="s">
        <v>149</v>
      </c>
      <c r="K195" s="145">
        <v>79.31</v>
      </c>
      <c r="L195" s="293"/>
      <c r="M195" s="292"/>
      <c r="N195" s="294">
        <f>ROUND($L$195*$K$195,2)</f>
        <v>0</v>
      </c>
      <c r="O195" s="285"/>
      <c r="P195" s="285"/>
      <c r="Q195" s="285"/>
      <c r="R195" s="119"/>
      <c r="S195" s="41"/>
      <c r="T195" s="122"/>
      <c r="U195" s="123" t="s">
        <v>38</v>
      </c>
      <c r="V195" s="22"/>
      <c r="W195" s="22"/>
      <c r="X195" s="124">
        <v>0.007</v>
      </c>
      <c r="Y195" s="124">
        <f>$X$195*$K$195</f>
        <v>0.55517</v>
      </c>
      <c r="Z195" s="124">
        <v>0</v>
      </c>
      <c r="AA195" s="125">
        <f>$Z$195*$K$195</f>
        <v>0</v>
      </c>
      <c r="AR195" s="80" t="s">
        <v>157</v>
      </c>
      <c r="AT195" s="80" t="s">
        <v>223</v>
      </c>
      <c r="AU195" s="80" t="s">
        <v>76</v>
      </c>
      <c r="AY195" s="6" t="s">
        <v>112</v>
      </c>
      <c r="BE195" s="126">
        <f>IF($U$195="základní",$N$195,0)</f>
        <v>0</v>
      </c>
      <c r="BF195" s="126">
        <f>IF($U$195="snížená",$N$195,0)</f>
        <v>0</v>
      </c>
      <c r="BG195" s="126">
        <f>IF($U$195="zákl. přenesená",$N$195,0)</f>
        <v>0</v>
      </c>
      <c r="BH195" s="126">
        <f>IF($U$195="sníž. přenesená",$N$195,0)</f>
        <v>0</v>
      </c>
      <c r="BI195" s="126">
        <f>IF($U$195="nulová",$N$195,0)</f>
        <v>0</v>
      </c>
      <c r="BJ195" s="80" t="s">
        <v>17</v>
      </c>
      <c r="BK195" s="126">
        <f>ROUND($L$195*$K$195,2)</f>
        <v>0</v>
      </c>
      <c r="BL195" s="80" t="s">
        <v>118</v>
      </c>
      <c r="BM195" s="80" t="s">
        <v>349</v>
      </c>
    </row>
    <row r="196" spans="2:47" s="6" customFormat="1" ht="16.5" customHeight="1">
      <c r="B196" s="21"/>
      <c r="C196" s="22"/>
      <c r="D196" s="22"/>
      <c r="E196" s="22"/>
      <c r="F196" s="283" t="s">
        <v>348</v>
      </c>
      <c r="G196" s="259"/>
      <c r="H196" s="259"/>
      <c r="I196" s="259"/>
      <c r="J196" s="259"/>
      <c r="K196" s="259"/>
      <c r="L196" s="259"/>
      <c r="M196" s="259"/>
      <c r="N196" s="259"/>
      <c r="O196" s="259"/>
      <c r="P196" s="259"/>
      <c r="Q196" s="259"/>
      <c r="R196" s="259"/>
      <c r="S196" s="41"/>
      <c r="T196" s="50"/>
      <c r="U196" s="22"/>
      <c r="V196" s="22"/>
      <c r="W196" s="22"/>
      <c r="X196" s="22"/>
      <c r="Y196" s="22"/>
      <c r="Z196" s="22"/>
      <c r="AA196" s="51"/>
      <c r="AT196" s="6" t="s">
        <v>126</v>
      </c>
      <c r="AU196" s="6" t="s">
        <v>76</v>
      </c>
    </row>
    <row r="197" spans="2:51" s="6" customFormat="1" ht="15.75" customHeight="1">
      <c r="B197" s="127"/>
      <c r="C197" s="128"/>
      <c r="D197" s="128"/>
      <c r="E197" s="128"/>
      <c r="F197" s="289" t="s">
        <v>350</v>
      </c>
      <c r="G197" s="290"/>
      <c r="H197" s="290"/>
      <c r="I197" s="290"/>
      <c r="J197" s="128"/>
      <c r="K197" s="130">
        <v>79.31</v>
      </c>
      <c r="L197" s="128"/>
      <c r="M197" s="128"/>
      <c r="N197" s="128"/>
      <c r="O197" s="128"/>
      <c r="P197" s="128"/>
      <c r="Q197" s="128"/>
      <c r="R197" s="128"/>
      <c r="S197" s="131"/>
      <c r="T197" s="132"/>
      <c r="U197" s="128"/>
      <c r="V197" s="128"/>
      <c r="W197" s="128"/>
      <c r="X197" s="128"/>
      <c r="Y197" s="128"/>
      <c r="Z197" s="128"/>
      <c r="AA197" s="133"/>
      <c r="AT197" s="134" t="s">
        <v>121</v>
      </c>
      <c r="AU197" s="134" t="s">
        <v>76</v>
      </c>
      <c r="AV197" s="134" t="s">
        <v>76</v>
      </c>
      <c r="AW197" s="134" t="s">
        <v>90</v>
      </c>
      <c r="AX197" s="134" t="s">
        <v>17</v>
      </c>
      <c r="AY197" s="134" t="s">
        <v>112</v>
      </c>
    </row>
    <row r="198" spans="2:65" s="6" customFormat="1" ht="15.75" customHeight="1">
      <c r="B198" s="21"/>
      <c r="C198" s="142" t="s">
        <v>351</v>
      </c>
      <c r="D198" s="142" t="s">
        <v>223</v>
      </c>
      <c r="E198" s="143" t="s">
        <v>352</v>
      </c>
      <c r="F198" s="291" t="s">
        <v>353</v>
      </c>
      <c r="G198" s="292"/>
      <c r="H198" s="292"/>
      <c r="I198" s="292"/>
      <c r="J198" s="144" t="s">
        <v>149</v>
      </c>
      <c r="K198" s="145">
        <v>8.24</v>
      </c>
      <c r="L198" s="293"/>
      <c r="M198" s="292"/>
      <c r="N198" s="294">
        <f>ROUND($L$198*$K$198,2)</f>
        <v>0</v>
      </c>
      <c r="O198" s="285"/>
      <c r="P198" s="285"/>
      <c r="Q198" s="285"/>
      <c r="R198" s="119"/>
      <c r="S198" s="41"/>
      <c r="T198" s="122"/>
      <c r="U198" s="123" t="s">
        <v>38</v>
      </c>
      <c r="V198" s="22"/>
      <c r="W198" s="22"/>
      <c r="X198" s="124">
        <v>0.007</v>
      </c>
      <c r="Y198" s="124">
        <f>$X$198*$K$198</f>
        <v>0.05768</v>
      </c>
      <c r="Z198" s="124">
        <v>0</v>
      </c>
      <c r="AA198" s="125">
        <f>$Z$198*$K$198</f>
        <v>0</v>
      </c>
      <c r="AR198" s="80" t="s">
        <v>157</v>
      </c>
      <c r="AT198" s="80" t="s">
        <v>223</v>
      </c>
      <c r="AU198" s="80" t="s">
        <v>76</v>
      </c>
      <c r="AY198" s="6" t="s">
        <v>112</v>
      </c>
      <c r="BE198" s="126">
        <f>IF($U$198="základní",$N$198,0)</f>
        <v>0</v>
      </c>
      <c r="BF198" s="126">
        <f>IF($U$198="snížená",$N$198,0)</f>
        <v>0</v>
      </c>
      <c r="BG198" s="126">
        <f>IF($U$198="zákl. přenesená",$N$198,0)</f>
        <v>0</v>
      </c>
      <c r="BH198" s="126">
        <f>IF($U$198="sníž. přenesená",$N$198,0)</f>
        <v>0</v>
      </c>
      <c r="BI198" s="126">
        <f>IF($U$198="nulová",$N$198,0)</f>
        <v>0</v>
      </c>
      <c r="BJ198" s="80" t="s">
        <v>17</v>
      </c>
      <c r="BK198" s="126">
        <f>ROUND($L$198*$K$198,2)</f>
        <v>0</v>
      </c>
      <c r="BL198" s="80" t="s">
        <v>118</v>
      </c>
      <c r="BM198" s="80" t="s">
        <v>354</v>
      </c>
    </row>
    <row r="199" spans="2:47" s="6" customFormat="1" ht="16.5" customHeight="1">
      <c r="B199" s="21"/>
      <c r="C199" s="22"/>
      <c r="D199" s="22"/>
      <c r="E199" s="22"/>
      <c r="F199" s="283" t="s">
        <v>353</v>
      </c>
      <c r="G199" s="259"/>
      <c r="H199" s="259"/>
      <c r="I199" s="259"/>
      <c r="J199" s="259"/>
      <c r="K199" s="259"/>
      <c r="L199" s="259"/>
      <c r="M199" s="259"/>
      <c r="N199" s="259"/>
      <c r="O199" s="259"/>
      <c r="P199" s="259"/>
      <c r="Q199" s="259"/>
      <c r="R199" s="259"/>
      <c r="S199" s="41"/>
      <c r="T199" s="50"/>
      <c r="U199" s="22"/>
      <c r="V199" s="22"/>
      <c r="W199" s="22"/>
      <c r="X199" s="22"/>
      <c r="Y199" s="22"/>
      <c r="Z199" s="22"/>
      <c r="AA199" s="51"/>
      <c r="AT199" s="6" t="s">
        <v>126</v>
      </c>
      <c r="AU199" s="6" t="s">
        <v>76</v>
      </c>
    </row>
    <row r="200" spans="2:51" s="6" customFormat="1" ht="15.75" customHeight="1">
      <c r="B200" s="127"/>
      <c r="C200" s="128"/>
      <c r="D200" s="128"/>
      <c r="E200" s="128"/>
      <c r="F200" s="289" t="s">
        <v>355</v>
      </c>
      <c r="G200" s="290"/>
      <c r="H200" s="290"/>
      <c r="I200" s="290"/>
      <c r="J200" s="128"/>
      <c r="K200" s="130">
        <v>8.24</v>
      </c>
      <c r="L200" s="128"/>
      <c r="M200" s="128"/>
      <c r="N200" s="128"/>
      <c r="O200" s="128"/>
      <c r="P200" s="128"/>
      <c r="Q200" s="128"/>
      <c r="R200" s="128"/>
      <c r="S200" s="131"/>
      <c r="T200" s="132"/>
      <c r="U200" s="128"/>
      <c r="V200" s="128"/>
      <c r="W200" s="128"/>
      <c r="X200" s="128"/>
      <c r="Y200" s="128"/>
      <c r="Z200" s="128"/>
      <c r="AA200" s="133"/>
      <c r="AT200" s="134" t="s">
        <v>121</v>
      </c>
      <c r="AU200" s="134" t="s">
        <v>76</v>
      </c>
      <c r="AV200" s="134" t="s">
        <v>76</v>
      </c>
      <c r="AW200" s="134" t="s">
        <v>90</v>
      </c>
      <c r="AX200" s="134" t="s">
        <v>17</v>
      </c>
      <c r="AY200" s="134" t="s">
        <v>112</v>
      </c>
    </row>
    <row r="201" spans="2:65" s="6" customFormat="1" ht="15.75" customHeight="1">
      <c r="B201" s="21"/>
      <c r="C201" s="142" t="s">
        <v>356</v>
      </c>
      <c r="D201" s="142" t="s">
        <v>223</v>
      </c>
      <c r="E201" s="143" t="s">
        <v>357</v>
      </c>
      <c r="F201" s="291" t="s">
        <v>358</v>
      </c>
      <c r="G201" s="292"/>
      <c r="H201" s="292"/>
      <c r="I201" s="292"/>
      <c r="J201" s="144" t="s">
        <v>149</v>
      </c>
      <c r="K201" s="145">
        <v>25.75</v>
      </c>
      <c r="L201" s="293"/>
      <c r="M201" s="292"/>
      <c r="N201" s="294">
        <f>ROUND($L$201*$K$201,2)</f>
        <v>0</v>
      </c>
      <c r="O201" s="285"/>
      <c r="P201" s="285"/>
      <c r="Q201" s="285"/>
      <c r="R201" s="119"/>
      <c r="S201" s="41"/>
      <c r="T201" s="122"/>
      <c r="U201" s="123" t="s">
        <v>38</v>
      </c>
      <c r="V201" s="22"/>
      <c r="W201" s="22"/>
      <c r="X201" s="124">
        <v>0.004</v>
      </c>
      <c r="Y201" s="124">
        <f>$X$201*$K$201</f>
        <v>0.10300000000000001</v>
      </c>
      <c r="Z201" s="124">
        <v>0</v>
      </c>
      <c r="AA201" s="125">
        <f>$Z$201*$K$201</f>
        <v>0</v>
      </c>
      <c r="AR201" s="80" t="s">
        <v>157</v>
      </c>
      <c r="AT201" s="80" t="s">
        <v>223</v>
      </c>
      <c r="AU201" s="80" t="s">
        <v>76</v>
      </c>
      <c r="AY201" s="6" t="s">
        <v>112</v>
      </c>
      <c r="BE201" s="126">
        <f>IF($U$201="základní",$N$201,0)</f>
        <v>0</v>
      </c>
      <c r="BF201" s="126">
        <f>IF($U$201="snížená",$N$201,0)</f>
        <v>0</v>
      </c>
      <c r="BG201" s="126">
        <f>IF($U$201="zákl. přenesená",$N$201,0)</f>
        <v>0</v>
      </c>
      <c r="BH201" s="126">
        <f>IF($U$201="sníž. přenesená",$N$201,0)</f>
        <v>0</v>
      </c>
      <c r="BI201" s="126">
        <f>IF($U$201="nulová",$N$201,0)</f>
        <v>0</v>
      </c>
      <c r="BJ201" s="80" t="s">
        <v>17</v>
      </c>
      <c r="BK201" s="126">
        <f>ROUND($L$201*$K$201,2)</f>
        <v>0</v>
      </c>
      <c r="BL201" s="80" t="s">
        <v>118</v>
      </c>
      <c r="BM201" s="80" t="s">
        <v>359</v>
      </c>
    </row>
    <row r="202" spans="2:47" s="6" customFormat="1" ht="16.5" customHeight="1">
      <c r="B202" s="21"/>
      <c r="C202" s="22"/>
      <c r="D202" s="22"/>
      <c r="E202" s="22"/>
      <c r="F202" s="283" t="s">
        <v>358</v>
      </c>
      <c r="G202" s="259"/>
      <c r="H202" s="259"/>
      <c r="I202" s="259"/>
      <c r="J202" s="259"/>
      <c r="K202" s="259"/>
      <c r="L202" s="259"/>
      <c r="M202" s="259"/>
      <c r="N202" s="259"/>
      <c r="O202" s="259"/>
      <c r="P202" s="259"/>
      <c r="Q202" s="259"/>
      <c r="R202" s="259"/>
      <c r="S202" s="41"/>
      <c r="T202" s="50"/>
      <c r="U202" s="22"/>
      <c r="V202" s="22"/>
      <c r="W202" s="22"/>
      <c r="X202" s="22"/>
      <c r="Y202" s="22"/>
      <c r="Z202" s="22"/>
      <c r="AA202" s="51"/>
      <c r="AT202" s="6" t="s">
        <v>126</v>
      </c>
      <c r="AU202" s="6" t="s">
        <v>76</v>
      </c>
    </row>
    <row r="203" spans="2:51" s="6" customFormat="1" ht="15.75" customHeight="1">
      <c r="B203" s="127"/>
      <c r="C203" s="128"/>
      <c r="D203" s="128"/>
      <c r="E203" s="128"/>
      <c r="F203" s="289" t="s">
        <v>360</v>
      </c>
      <c r="G203" s="290"/>
      <c r="H203" s="290"/>
      <c r="I203" s="290"/>
      <c r="J203" s="128"/>
      <c r="K203" s="130">
        <v>25.75</v>
      </c>
      <c r="L203" s="128"/>
      <c r="M203" s="128"/>
      <c r="N203" s="128"/>
      <c r="O203" s="128"/>
      <c r="P203" s="128"/>
      <c r="Q203" s="128"/>
      <c r="R203" s="128"/>
      <c r="S203" s="131"/>
      <c r="T203" s="132"/>
      <c r="U203" s="128"/>
      <c r="V203" s="128"/>
      <c r="W203" s="128"/>
      <c r="X203" s="128"/>
      <c r="Y203" s="128"/>
      <c r="Z203" s="128"/>
      <c r="AA203" s="133"/>
      <c r="AT203" s="134" t="s">
        <v>121</v>
      </c>
      <c r="AU203" s="134" t="s">
        <v>76</v>
      </c>
      <c r="AV203" s="134" t="s">
        <v>76</v>
      </c>
      <c r="AW203" s="134" t="s">
        <v>90</v>
      </c>
      <c r="AX203" s="134" t="s">
        <v>17</v>
      </c>
      <c r="AY203" s="134" t="s">
        <v>112</v>
      </c>
    </row>
    <row r="204" spans="2:65" s="6" customFormat="1" ht="15.75" customHeight="1">
      <c r="B204" s="21"/>
      <c r="C204" s="142" t="s">
        <v>361</v>
      </c>
      <c r="D204" s="142" t="s">
        <v>223</v>
      </c>
      <c r="E204" s="143" t="s">
        <v>362</v>
      </c>
      <c r="F204" s="291" t="s">
        <v>363</v>
      </c>
      <c r="G204" s="292"/>
      <c r="H204" s="292"/>
      <c r="I204" s="292"/>
      <c r="J204" s="144" t="s">
        <v>149</v>
      </c>
      <c r="K204" s="145">
        <v>112.27</v>
      </c>
      <c r="L204" s="293"/>
      <c r="M204" s="292"/>
      <c r="N204" s="294">
        <f>ROUND($L$204*$K$204,2)</f>
        <v>0</v>
      </c>
      <c r="O204" s="285"/>
      <c r="P204" s="285"/>
      <c r="Q204" s="285"/>
      <c r="R204" s="119"/>
      <c r="S204" s="41"/>
      <c r="T204" s="122"/>
      <c r="U204" s="123" t="s">
        <v>38</v>
      </c>
      <c r="V204" s="22"/>
      <c r="W204" s="22"/>
      <c r="X204" s="124">
        <v>0.003</v>
      </c>
      <c r="Y204" s="124">
        <f>$X$204*$K$204</f>
        <v>0.33681</v>
      </c>
      <c r="Z204" s="124">
        <v>0</v>
      </c>
      <c r="AA204" s="125">
        <f>$Z$204*$K$204</f>
        <v>0</v>
      </c>
      <c r="AR204" s="80" t="s">
        <v>157</v>
      </c>
      <c r="AT204" s="80" t="s">
        <v>223</v>
      </c>
      <c r="AU204" s="80" t="s">
        <v>76</v>
      </c>
      <c r="AY204" s="6" t="s">
        <v>112</v>
      </c>
      <c r="BE204" s="126">
        <f>IF($U$204="základní",$N$204,0)</f>
        <v>0</v>
      </c>
      <c r="BF204" s="126">
        <f>IF($U$204="snížená",$N$204,0)</f>
        <v>0</v>
      </c>
      <c r="BG204" s="126">
        <f>IF($U$204="zákl. přenesená",$N$204,0)</f>
        <v>0</v>
      </c>
      <c r="BH204" s="126">
        <f>IF($U$204="sníž. přenesená",$N$204,0)</f>
        <v>0</v>
      </c>
      <c r="BI204" s="126">
        <f>IF($U$204="nulová",$N$204,0)</f>
        <v>0</v>
      </c>
      <c r="BJ204" s="80" t="s">
        <v>17</v>
      </c>
      <c r="BK204" s="126">
        <f>ROUND($L$204*$K$204,2)</f>
        <v>0</v>
      </c>
      <c r="BL204" s="80" t="s">
        <v>118</v>
      </c>
      <c r="BM204" s="80" t="s">
        <v>364</v>
      </c>
    </row>
    <row r="205" spans="2:47" s="6" customFormat="1" ht="16.5" customHeight="1">
      <c r="B205" s="21"/>
      <c r="C205" s="22"/>
      <c r="D205" s="22"/>
      <c r="E205" s="22"/>
      <c r="F205" s="283" t="s">
        <v>363</v>
      </c>
      <c r="G205" s="259"/>
      <c r="H205" s="259"/>
      <c r="I205" s="259"/>
      <c r="J205" s="259"/>
      <c r="K205" s="259"/>
      <c r="L205" s="259"/>
      <c r="M205" s="259"/>
      <c r="N205" s="259"/>
      <c r="O205" s="259"/>
      <c r="P205" s="259"/>
      <c r="Q205" s="259"/>
      <c r="R205" s="259"/>
      <c r="S205" s="41"/>
      <c r="T205" s="50"/>
      <c r="U205" s="22"/>
      <c r="V205" s="22"/>
      <c r="W205" s="22"/>
      <c r="X205" s="22"/>
      <c r="Y205" s="22"/>
      <c r="Z205" s="22"/>
      <c r="AA205" s="51"/>
      <c r="AT205" s="6" t="s">
        <v>126</v>
      </c>
      <c r="AU205" s="6" t="s">
        <v>76</v>
      </c>
    </row>
    <row r="206" spans="2:51" s="6" customFormat="1" ht="15.75" customHeight="1">
      <c r="B206" s="127"/>
      <c r="C206" s="128"/>
      <c r="D206" s="128"/>
      <c r="E206" s="128"/>
      <c r="F206" s="289" t="s">
        <v>365</v>
      </c>
      <c r="G206" s="290"/>
      <c r="H206" s="290"/>
      <c r="I206" s="290"/>
      <c r="J206" s="128"/>
      <c r="K206" s="130">
        <v>112.27</v>
      </c>
      <c r="L206" s="128"/>
      <c r="M206" s="128"/>
      <c r="N206" s="128"/>
      <c r="O206" s="128"/>
      <c r="P206" s="128"/>
      <c r="Q206" s="128"/>
      <c r="R206" s="128"/>
      <c r="S206" s="131"/>
      <c r="T206" s="132"/>
      <c r="U206" s="128"/>
      <c r="V206" s="128"/>
      <c r="W206" s="128"/>
      <c r="X206" s="128"/>
      <c r="Y206" s="128"/>
      <c r="Z206" s="128"/>
      <c r="AA206" s="133"/>
      <c r="AT206" s="134" t="s">
        <v>121</v>
      </c>
      <c r="AU206" s="134" t="s">
        <v>76</v>
      </c>
      <c r="AV206" s="134" t="s">
        <v>76</v>
      </c>
      <c r="AW206" s="134" t="s">
        <v>90</v>
      </c>
      <c r="AX206" s="134" t="s">
        <v>17</v>
      </c>
      <c r="AY206" s="134" t="s">
        <v>112</v>
      </c>
    </row>
    <row r="207" spans="2:65" s="6" customFormat="1" ht="27" customHeight="1">
      <c r="B207" s="21"/>
      <c r="C207" s="117" t="s">
        <v>366</v>
      </c>
      <c r="D207" s="117" t="s">
        <v>113</v>
      </c>
      <c r="E207" s="118" t="s">
        <v>367</v>
      </c>
      <c r="F207" s="284" t="s">
        <v>368</v>
      </c>
      <c r="G207" s="285"/>
      <c r="H207" s="285"/>
      <c r="I207" s="285"/>
      <c r="J207" s="120" t="s">
        <v>149</v>
      </c>
      <c r="K207" s="121">
        <v>4</v>
      </c>
      <c r="L207" s="286"/>
      <c r="M207" s="285"/>
      <c r="N207" s="287">
        <f>ROUND($L$207*$K$207,2)</f>
        <v>0</v>
      </c>
      <c r="O207" s="285"/>
      <c r="P207" s="285"/>
      <c r="Q207" s="285"/>
      <c r="R207" s="119" t="s">
        <v>117</v>
      </c>
      <c r="S207" s="41"/>
      <c r="T207" s="122"/>
      <c r="U207" s="123" t="s">
        <v>38</v>
      </c>
      <c r="V207" s="22"/>
      <c r="W207" s="22"/>
      <c r="X207" s="124">
        <v>0</v>
      </c>
      <c r="Y207" s="124">
        <f>$X$207*$K$207</f>
        <v>0</v>
      </c>
      <c r="Z207" s="124">
        <v>0</v>
      </c>
      <c r="AA207" s="125">
        <f>$Z$207*$K$207</f>
        <v>0</v>
      </c>
      <c r="AR207" s="80" t="s">
        <v>118</v>
      </c>
      <c r="AT207" s="80" t="s">
        <v>113</v>
      </c>
      <c r="AU207" s="80" t="s">
        <v>76</v>
      </c>
      <c r="AY207" s="6" t="s">
        <v>112</v>
      </c>
      <c r="BE207" s="126">
        <f>IF($U$207="základní",$N$207,0)</f>
        <v>0</v>
      </c>
      <c r="BF207" s="126">
        <f>IF($U$207="snížená",$N$207,0)</f>
        <v>0</v>
      </c>
      <c r="BG207" s="126">
        <f>IF($U$207="zákl. přenesená",$N$207,0)</f>
        <v>0</v>
      </c>
      <c r="BH207" s="126">
        <f>IF($U$207="sníž. přenesená",$N$207,0)</f>
        <v>0</v>
      </c>
      <c r="BI207" s="126">
        <f>IF($U$207="nulová",$N$207,0)</f>
        <v>0</v>
      </c>
      <c r="BJ207" s="80" t="s">
        <v>17</v>
      </c>
      <c r="BK207" s="126">
        <f>ROUND($L$207*$K$207,2)</f>
        <v>0</v>
      </c>
      <c r="BL207" s="80" t="s">
        <v>118</v>
      </c>
      <c r="BM207" s="80" t="s">
        <v>369</v>
      </c>
    </row>
    <row r="208" spans="2:47" s="6" customFormat="1" ht="16.5" customHeight="1">
      <c r="B208" s="21"/>
      <c r="C208" s="22"/>
      <c r="D208" s="22"/>
      <c r="E208" s="22"/>
      <c r="F208" s="283" t="s">
        <v>370</v>
      </c>
      <c r="G208" s="259"/>
      <c r="H208" s="259"/>
      <c r="I208" s="259"/>
      <c r="J208" s="259"/>
      <c r="K208" s="259"/>
      <c r="L208" s="259"/>
      <c r="M208" s="259"/>
      <c r="N208" s="259"/>
      <c r="O208" s="259"/>
      <c r="P208" s="259"/>
      <c r="Q208" s="259"/>
      <c r="R208" s="259"/>
      <c r="S208" s="41"/>
      <c r="T208" s="50"/>
      <c r="U208" s="22"/>
      <c r="V208" s="22"/>
      <c r="W208" s="22"/>
      <c r="X208" s="22"/>
      <c r="Y208" s="22"/>
      <c r="Z208" s="22"/>
      <c r="AA208" s="51"/>
      <c r="AT208" s="6" t="s">
        <v>126</v>
      </c>
      <c r="AU208" s="6" t="s">
        <v>76</v>
      </c>
    </row>
    <row r="209" spans="2:47" s="6" customFormat="1" ht="27" customHeight="1">
      <c r="B209" s="21"/>
      <c r="C209" s="22"/>
      <c r="D209" s="22"/>
      <c r="E209" s="22"/>
      <c r="F209" s="299" t="s">
        <v>371</v>
      </c>
      <c r="G209" s="259"/>
      <c r="H209" s="259"/>
      <c r="I209" s="259"/>
      <c r="J209" s="259"/>
      <c r="K209" s="259"/>
      <c r="L209" s="259"/>
      <c r="M209" s="259"/>
      <c r="N209" s="259"/>
      <c r="O209" s="259"/>
      <c r="P209" s="259"/>
      <c r="Q209" s="259"/>
      <c r="R209" s="259"/>
      <c r="S209" s="41"/>
      <c r="T209" s="50"/>
      <c r="U209" s="22"/>
      <c r="V209" s="22"/>
      <c r="W209" s="22"/>
      <c r="X209" s="22"/>
      <c r="Y209" s="22"/>
      <c r="Z209" s="22"/>
      <c r="AA209" s="51"/>
      <c r="AT209" s="6" t="s">
        <v>140</v>
      </c>
      <c r="AU209" s="6" t="s">
        <v>76</v>
      </c>
    </row>
    <row r="210" spans="2:65" s="6" customFormat="1" ht="15.75" customHeight="1">
      <c r="B210" s="21"/>
      <c r="C210" s="142" t="s">
        <v>372</v>
      </c>
      <c r="D210" s="142" t="s">
        <v>223</v>
      </c>
      <c r="E210" s="143" t="s">
        <v>373</v>
      </c>
      <c r="F210" s="291" t="s">
        <v>374</v>
      </c>
      <c r="G210" s="292"/>
      <c r="H210" s="292"/>
      <c r="I210" s="292"/>
      <c r="J210" s="144" t="s">
        <v>149</v>
      </c>
      <c r="K210" s="145">
        <v>1.03</v>
      </c>
      <c r="L210" s="293"/>
      <c r="M210" s="292"/>
      <c r="N210" s="294">
        <f>ROUND($L$210*$K$210,2)</f>
        <v>0</v>
      </c>
      <c r="O210" s="285"/>
      <c r="P210" s="285"/>
      <c r="Q210" s="285"/>
      <c r="R210" s="119"/>
      <c r="S210" s="41"/>
      <c r="T210" s="122"/>
      <c r="U210" s="123" t="s">
        <v>38</v>
      </c>
      <c r="V210" s="22"/>
      <c r="W210" s="22"/>
      <c r="X210" s="124">
        <v>0.04</v>
      </c>
      <c r="Y210" s="124">
        <f>$X$210*$K$210</f>
        <v>0.0412</v>
      </c>
      <c r="Z210" s="124">
        <v>0</v>
      </c>
      <c r="AA210" s="125">
        <f>$Z$210*$K$210</f>
        <v>0</v>
      </c>
      <c r="AR210" s="80" t="s">
        <v>157</v>
      </c>
      <c r="AT210" s="80" t="s">
        <v>223</v>
      </c>
      <c r="AU210" s="80" t="s">
        <v>76</v>
      </c>
      <c r="AY210" s="6" t="s">
        <v>112</v>
      </c>
      <c r="BE210" s="126">
        <f>IF($U$210="základní",$N$210,0)</f>
        <v>0</v>
      </c>
      <c r="BF210" s="126">
        <f>IF($U$210="snížená",$N$210,0)</f>
        <v>0</v>
      </c>
      <c r="BG210" s="126">
        <f>IF($U$210="zákl. přenesená",$N$210,0)</f>
        <v>0</v>
      </c>
      <c r="BH210" s="126">
        <f>IF($U$210="sníž. přenesená",$N$210,0)</f>
        <v>0</v>
      </c>
      <c r="BI210" s="126">
        <f>IF($U$210="nulová",$N$210,0)</f>
        <v>0</v>
      </c>
      <c r="BJ210" s="80" t="s">
        <v>17</v>
      </c>
      <c r="BK210" s="126">
        <f>ROUND($L$210*$K$210,2)</f>
        <v>0</v>
      </c>
      <c r="BL210" s="80" t="s">
        <v>118</v>
      </c>
      <c r="BM210" s="80" t="s">
        <v>375</v>
      </c>
    </row>
    <row r="211" spans="2:47" s="6" customFormat="1" ht="16.5" customHeight="1">
      <c r="B211" s="21"/>
      <c r="C211" s="22"/>
      <c r="D211" s="22"/>
      <c r="E211" s="22"/>
      <c r="F211" s="283" t="s">
        <v>374</v>
      </c>
      <c r="G211" s="259"/>
      <c r="H211" s="259"/>
      <c r="I211" s="259"/>
      <c r="J211" s="259"/>
      <c r="K211" s="259"/>
      <c r="L211" s="259"/>
      <c r="M211" s="259"/>
      <c r="N211" s="259"/>
      <c r="O211" s="259"/>
      <c r="P211" s="259"/>
      <c r="Q211" s="259"/>
      <c r="R211" s="259"/>
      <c r="S211" s="41"/>
      <c r="T211" s="50"/>
      <c r="U211" s="22"/>
      <c r="V211" s="22"/>
      <c r="W211" s="22"/>
      <c r="X211" s="22"/>
      <c r="Y211" s="22"/>
      <c r="Z211" s="22"/>
      <c r="AA211" s="51"/>
      <c r="AT211" s="6" t="s">
        <v>126</v>
      </c>
      <c r="AU211" s="6" t="s">
        <v>76</v>
      </c>
    </row>
    <row r="212" spans="2:51" s="6" customFormat="1" ht="15.75" customHeight="1">
      <c r="B212" s="127"/>
      <c r="C212" s="128"/>
      <c r="D212" s="128"/>
      <c r="E212" s="128"/>
      <c r="F212" s="289" t="s">
        <v>376</v>
      </c>
      <c r="G212" s="290"/>
      <c r="H212" s="290"/>
      <c r="I212" s="290"/>
      <c r="J212" s="128"/>
      <c r="K212" s="130">
        <v>1.03</v>
      </c>
      <c r="L212" s="128"/>
      <c r="M212" s="128"/>
      <c r="N212" s="128"/>
      <c r="O212" s="128"/>
      <c r="P212" s="128"/>
      <c r="Q212" s="128"/>
      <c r="R212" s="128"/>
      <c r="S212" s="131"/>
      <c r="T212" s="132"/>
      <c r="U212" s="128"/>
      <c r="V212" s="128"/>
      <c r="W212" s="128"/>
      <c r="X212" s="128"/>
      <c r="Y212" s="128"/>
      <c r="Z212" s="128"/>
      <c r="AA212" s="133"/>
      <c r="AT212" s="134" t="s">
        <v>121</v>
      </c>
      <c r="AU212" s="134" t="s">
        <v>76</v>
      </c>
      <c r="AV212" s="134" t="s">
        <v>76</v>
      </c>
      <c r="AW212" s="134" t="s">
        <v>90</v>
      </c>
      <c r="AX212" s="134" t="s">
        <v>17</v>
      </c>
      <c r="AY212" s="134" t="s">
        <v>112</v>
      </c>
    </row>
    <row r="213" spans="2:65" s="6" customFormat="1" ht="15.75" customHeight="1">
      <c r="B213" s="21"/>
      <c r="C213" s="142" t="s">
        <v>377</v>
      </c>
      <c r="D213" s="142" t="s">
        <v>223</v>
      </c>
      <c r="E213" s="143" t="s">
        <v>378</v>
      </c>
      <c r="F213" s="291" t="s">
        <v>379</v>
      </c>
      <c r="G213" s="292"/>
      <c r="H213" s="292"/>
      <c r="I213" s="292"/>
      <c r="J213" s="144" t="s">
        <v>149</v>
      </c>
      <c r="K213" s="145">
        <v>3.09</v>
      </c>
      <c r="L213" s="293"/>
      <c r="M213" s="292"/>
      <c r="N213" s="294">
        <f>ROUND($L$213*$K$213,2)</f>
        <v>0</v>
      </c>
      <c r="O213" s="285"/>
      <c r="P213" s="285"/>
      <c r="Q213" s="285"/>
      <c r="R213" s="119"/>
      <c r="S213" s="41"/>
      <c r="T213" s="122"/>
      <c r="U213" s="123" t="s">
        <v>38</v>
      </c>
      <c r="V213" s="22"/>
      <c r="W213" s="22"/>
      <c r="X213" s="124">
        <v>0.04</v>
      </c>
      <c r="Y213" s="124">
        <f>$X$213*$K$213</f>
        <v>0.1236</v>
      </c>
      <c r="Z213" s="124">
        <v>0</v>
      </c>
      <c r="AA213" s="125">
        <f>$Z$213*$K$213</f>
        <v>0</v>
      </c>
      <c r="AR213" s="80" t="s">
        <v>157</v>
      </c>
      <c r="AT213" s="80" t="s">
        <v>223</v>
      </c>
      <c r="AU213" s="80" t="s">
        <v>76</v>
      </c>
      <c r="AY213" s="6" t="s">
        <v>112</v>
      </c>
      <c r="BE213" s="126">
        <f>IF($U$213="základní",$N$213,0)</f>
        <v>0</v>
      </c>
      <c r="BF213" s="126">
        <f>IF($U$213="snížená",$N$213,0)</f>
        <v>0</v>
      </c>
      <c r="BG213" s="126">
        <f>IF($U$213="zákl. přenesená",$N$213,0)</f>
        <v>0</v>
      </c>
      <c r="BH213" s="126">
        <f>IF($U$213="sníž. přenesená",$N$213,0)</f>
        <v>0</v>
      </c>
      <c r="BI213" s="126">
        <f>IF($U$213="nulová",$N$213,0)</f>
        <v>0</v>
      </c>
      <c r="BJ213" s="80" t="s">
        <v>17</v>
      </c>
      <c r="BK213" s="126">
        <f>ROUND($L$213*$K$213,2)</f>
        <v>0</v>
      </c>
      <c r="BL213" s="80" t="s">
        <v>118</v>
      </c>
      <c r="BM213" s="80" t="s">
        <v>380</v>
      </c>
    </row>
    <row r="214" spans="2:47" s="6" customFormat="1" ht="16.5" customHeight="1">
      <c r="B214" s="21"/>
      <c r="C214" s="22"/>
      <c r="D214" s="22"/>
      <c r="E214" s="22"/>
      <c r="F214" s="283" t="s">
        <v>379</v>
      </c>
      <c r="G214" s="259"/>
      <c r="H214" s="259"/>
      <c r="I214" s="259"/>
      <c r="J214" s="259"/>
      <c r="K214" s="259"/>
      <c r="L214" s="259"/>
      <c r="M214" s="259"/>
      <c r="N214" s="259"/>
      <c r="O214" s="259"/>
      <c r="P214" s="259"/>
      <c r="Q214" s="259"/>
      <c r="R214" s="259"/>
      <c r="S214" s="41"/>
      <c r="T214" s="50"/>
      <c r="U214" s="22"/>
      <c r="V214" s="22"/>
      <c r="W214" s="22"/>
      <c r="X214" s="22"/>
      <c r="Y214" s="22"/>
      <c r="Z214" s="22"/>
      <c r="AA214" s="51"/>
      <c r="AT214" s="6" t="s">
        <v>126</v>
      </c>
      <c r="AU214" s="6" t="s">
        <v>76</v>
      </c>
    </row>
    <row r="215" spans="2:51" s="6" customFormat="1" ht="15.75" customHeight="1">
      <c r="B215" s="127"/>
      <c r="C215" s="128"/>
      <c r="D215" s="128"/>
      <c r="E215" s="128"/>
      <c r="F215" s="289" t="s">
        <v>345</v>
      </c>
      <c r="G215" s="290"/>
      <c r="H215" s="290"/>
      <c r="I215" s="290"/>
      <c r="J215" s="128"/>
      <c r="K215" s="130">
        <v>3.09</v>
      </c>
      <c r="L215" s="128"/>
      <c r="M215" s="128"/>
      <c r="N215" s="128"/>
      <c r="O215" s="128"/>
      <c r="P215" s="128"/>
      <c r="Q215" s="128"/>
      <c r="R215" s="128"/>
      <c r="S215" s="131"/>
      <c r="T215" s="132"/>
      <c r="U215" s="128"/>
      <c r="V215" s="128"/>
      <c r="W215" s="128"/>
      <c r="X215" s="128"/>
      <c r="Y215" s="128"/>
      <c r="Z215" s="128"/>
      <c r="AA215" s="133"/>
      <c r="AT215" s="134" t="s">
        <v>121</v>
      </c>
      <c r="AU215" s="134" t="s">
        <v>76</v>
      </c>
      <c r="AV215" s="134" t="s">
        <v>76</v>
      </c>
      <c r="AW215" s="134" t="s">
        <v>90</v>
      </c>
      <c r="AX215" s="134" t="s">
        <v>17</v>
      </c>
      <c r="AY215" s="134" t="s">
        <v>112</v>
      </c>
    </row>
    <row r="216" spans="2:65" s="6" customFormat="1" ht="27" customHeight="1">
      <c r="B216" s="21"/>
      <c r="C216" s="117" t="s">
        <v>381</v>
      </c>
      <c r="D216" s="117" t="s">
        <v>113</v>
      </c>
      <c r="E216" s="118" t="s">
        <v>382</v>
      </c>
      <c r="F216" s="284" t="s">
        <v>383</v>
      </c>
      <c r="G216" s="285"/>
      <c r="H216" s="285"/>
      <c r="I216" s="285"/>
      <c r="J216" s="120" t="s">
        <v>149</v>
      </c>
      <c r="K216" s="121">
        <v>4</v>
      </c>
      <c r="L216" s="286"/>
      <c r="M216" s="285"/>
      <c r="N216" s="287">
        <f>ROUND($L$216*$K$216,2)</f>
        <v>0</v>
      </c>
      <c r="O216" s="285"/>
      <c r="P216" s="285"/>
      <c r="Q216" s="285"/>
      <c r="R216" s="119" t="s">
        <v>117</v>
      </c>
      <c r="S216" s="41"/>
      <c r="T216" s="122"/>
      <c r="U216" s="123" t="s">
        <v>38</v>
      </c>
      <c r="V216" s="22"/>
      <c r="W216" s="22"/>
      <c r="X216" s="124">
        <v>0</v>
      </c>
      <c r="Y216" s="124">
        <f>$X$216*$K$216</f>
        <v>0</v>
      </c>
      <c r="Z216" s="124">
        <v>0</v>
      </c>
      <c r="AA216" s="125">
        <f>$Z$216*$K$216</f>
        <v>0</v>
      </c>
      <c r="AR216" s="80" t="s">
        <v>118</v>
      </c>
      <c r="AT216" s="80" t="s">
        <v>113</v>
      </c>
      <c r="AU216" s="80" t="s">
        <v>76</v>
      </c>
      <c r="AY216" s="6" t="s">
        <v>112</v>
      </c>
      <c r="BE216" s="126">
        <f>IF($U$216="základní",$N$216,0)</f>
        <v>0</v>
      </c>
      <c r="BF216" s="126">
        <f>IF($U$216="snížená",$N$216,0)</f>
        <v>0</v>
      </c>
      <c r="BG216" s="126">
        <f>IF($U$216="zákl. přenesená",$N$216,0)</f>
        <v>0</v>
      </c>
      <c r="BH216" s="126">
        <f>IF($U$216="sníž. přenesená",$N$216,0)</f>
        <v>0</v>
      </c>
      <c r="BI216" s="126">
        <f>IF($U$216="nulová",$N$216,0)</f>
        <v>0</v>
      </c>
      <c r="BJ216" s="80" t="s">
        <v>17</v>
      </c>
      <c r="BK216" s="126">
        <f>ROUND($L$216*$K$216,2)</f>
        <v>0</v>
      </c>
      <c r="BL216" s="80" t="s">
        <v>118</v>
      </c>
      <c r="BM216" s="80" t="s">
        <v>384</v>
      </c>
    </row>
    <row r="217" spans="2:47" s="6" customFormat="1" ht="16.5" customHeight="1">
      <c r="B217" s="21"/>
      <c r="C217" s="22"/>
      <c r="D217" s="22"/>
      <c r="E217" s="22"/>
      <c r="F217" s="283" t="s">
        <v>385</v>
      </c>
      <c r="G217" s="259"/>
      <c r="H217" s="259"/>
      <c r="I217" s="259"/>
      <c r="J217" s="259"/>
      <c r="K217" s="259"/>
      <c r="L217" s="259"/>
      <c r="M217" s="259"/>
      <c r="N217" s="259"/>
      <c r="O217" s="259"/>
      <c r="P217" s="259"/>
      <c r="Q217" s="259"/>
      <c r="R217" s="259"/>
      <c r="S217" s="41"/>
      <c r="T217" s="50"/>
      <c r="U217" s="22"/>
      <c r="V217" s="22"/>
      <c r="W217" s="22"/>
      <c r="X217" s="22"/>
      <c r="Y217" s="22"/>
      <c r="Z217" s="22"/>
      <c r="AA217" s="51"/>
      <c r="AT217" s="6" t="s">
        <v>126</v>
      </c>
      <c r="AU217" s="6" t="s">
        <v>76</v>
      </c>
    </row>
    <row r="218" spans="2:47" s="6" customFormat="1" ht="27" customHeight="1">
      <c r="B218" s="21"/>
      <c r="C218" s="22"/>
      <c r="D218" s="22"/>
      <c r="E218" s="22"/>
      <c r="F218" s="299" t="s">
        <v>386</v>
      </c>
      <c r="G218" s="259"/>
      <c r="H218" s="259"/>
      <c r="I218" s="259"/>
      <c r="J218" s="259"/>
      <c r="K218" s="259"/>
      <c r="L218" s="259"/>
      <c r="M218" s="259"/>
      <c r="N218" s="259"/>
      <c r="O218" s="259"/>
      <c r="P218" s="259"/>
      <c r="Q218" s="259"/>
      <c r="R218" s="259"/>
      <c r="S218" s="41"/>
      <c r="T218" s="50"/>
      <c r="U218" s="22"/>
      <c r="V218" s="22"/>
      <c r="W218" s="22"/>
      <c r="X218" s="22"/>
      <c r="Y218" s="22"/>
      <c r="Z218" s="22"/>
      <c r="AA218" s="51"/>
      <c r="AT218" s="6" t="s">
        <v>140</v>
      </c>
      <c r="AU218" s="6" t="s">
        <v>76</v>
      </c>
    </row>
    <row r="219" spans="2:65" s="6" customFormat="1" ht="15.75" customHeight="1">
      <c r="B219" s="21"/>
      <c r="C219" s="142" t="s">
        <v>387</v>
      </c>
      <c r="D219" s="142" t="s">
        <v>223</v>
      </c>
      <c r="E219" s="143" t="s">
        <v>388</v>
      </c>
      <c r="F219" s="291" t="s">
        <v>389</v>
      </c>
      <c r="G219" s="292"/>
      <c r="H219" s="292"/>
      <c r="I219" s="292"/>
      <c r="J219" s="144" t="s">
        <v>149</v>
      </c>
      <c r="K219" s="145">
        <v>3.09</v>
      </c>
      <c r="L219" s="293"/>
      <c r="M219" s="292"/>
      <c r="N219" s="294">
        <f>ROUND($L$219*$K$219,2)</f>
        <v>0</v>
      </c>
      <c r="O219" s="285"/>
      <c r="P219" s="285"/>
      <c r="Q219" s="285"/>
      <c r="R219" s="119"/>
      <c r="S219" s="41"/>
      <c r="T219" s="122"/>
      <c r="U219" s="123" t="s">
        <v>38</v>
      </c>
      <c r="V219" s="22"/>
      <c r="W219" s="22"/>
      <c r="X219" s="124">
        <v>0.08</v>
      </c>
      <c r="Y219" s="124">
        <f>$X$219*$K$219</f>
        <v>0.2472</v>
      </c>
      <c r="Z219" s="124">
        <v>0</v>
      </c>
      <c r="AA219" s="125">
        <f>$Z$219*$K$219</f>
        <v>0</v>
      </c>
      <c r="AR219" s="80" t="s">
        <v>157</v>
      </c>
      <c r="AT219" s="80" t="s">
        <v>223</v>
      </c>
      <c r="AU219" s="80" t="s">
        <v>76</v>
      </c>
      <c r="AY219" s="6" t="s">
        <v>112</v>
      </c>
      <c r="BE219" s="126">
        <f>IF($U$219="základní",$N$219,0)</f>
        <v>0</v>
      </c>
      <c r="BF219" s="126">
        <f>IF($U$219="snížená",$N$219,0)</f>
        <v>0</v>
      </c>
      <c r="BG219" s="126">
        <f>IF($U$219="zákl. přenesená",$N$219,0)</f>
        <v>0</v>
      </c>
      <c r="BH219" s="126">
        <f>IF($U$219="sníž. přenesená",$N$219,0)</f>
        <v>0</v>
      </c>
      <c r="BI219" s="126">
        <f>IF($U$219="nulová",$N$219,0)</f>
        <v>0</v>
      </c>
      <c r="BJ219" s="80" t="s">
        <v>17</v>
      </c>
      <c r="BK219" s="126">
        <f>ROUND($L$219*$K$219,2)</f>
        <v>0</v>
      </c>
      <c r="BL219" s="80" t="s">
        <v>118</v>
      </c>
      <c r="BM219" s="80" t="s">
        <v>390</v>
      </c>
    </row>
    <row r="220" spans="2:47" s="6" customFormat="1" ht="16.5" customHeight="1">
      <c r="B220" s="21"/>
      <c r="C220" s="22"/>
      <c r="D220" s="22"/>
      <c r="E220" s="22"/>
      <c r="F220" s="283" t="s">
        <v>389</v>
      </c>
      <c r="G220" s="259"/>
      <c r="H220" s="259"/>
      <c r="I220" s="259"/>
      <c r="J220" s="259"/>
      <c r="K220" s="259"/>
      <c r="L220" s="259"/>
      <c r="M220" s="259"/>
      <c r="N220" s="259"/>
      <c r="O220" s="259"/>
      <c r="P220" s="259"/>
      <c r="Q220" s="259"/>
      <c r="R220" s="259"/>
      <c r="S220" s="41"/>
      <c r="T220" s="50"/>
      <c r="U220" s="22"/>
      <c r="V220" s="22"/>
      <c r="W220" s="22"/>
      <c r="X220" s="22"/>
      <c r="Y220" s="22"/>
      <c r="Z220" s="22"/>
      <c r="AA220" s="51"/>
      <c r="AT220" s="6" t="s">
        <v>126</v>
      </c>
      <c r="AU220" s="6" t="s">
        <v>76</v>
      </c>
    </row>
    <row r="221" spans="2:51" s="6" customFormat="1" ht="15.75" customHeight="1">
      <c r="B221" s="127"/>
      <c r="C221" s="128"/>
      <c r="D221" s="128"/>
      <c r="E221" s="128"/>
      <c r="F221" s="289" t="s">
        <v>345</v>
      </c>
      <c r="G221" s="290"/>
      <c r="H221" s="290"/>
      <c r="I221" s="290"/>
      <c r="J221" s="128"/>
      <c r="K221" s="130">
        <v>3.09</v>
      </c>
      <c r="L221" s="128"/>
      <c r="M221" s="128"/>
      <c r="N221" s="128"/>
      <c r="O221" s="128"/>
      <c r="P221" s="128"/>
      <c r="Q221" s="128"/>
      <c r="R221" s="128"/>
      <c r="S221" s="131"/>
      <c r="T221" s="132"/>
      <c r="U221" s="128"/>
      <c r="V221" s="128"/>
      <c r="W221" s="128"/>
      <c r="X221" s="128"/>
      <c r="Y221" s="128"/>
      <c r="Z221" s="128"/>
      <c r="AA221" s="133"/>
      <c r="AT221" s="134" t="s">
        <v>121</v>
      </c>
      <c r="AU221" s="134" t="s">
        <v>76</v>
      </c>
      <c r="AV221" s="134" t="s">
        <v>76</v>
      </c>
      <c r="AW221" s="134" t="s">
        <v>90</v>
      </c>
      <c r="AX221" s="134" t="s">
        <v>17</v>
      </c>
      <c r="AY221" s="134" t="s">
        <v>112</v>
      </c>
    </row>
    <row r="222" spans="2:65" s="6" customFormat="1" ht="15.75" customHeight="1">
      <c r="B222" s="21"/>
      <c r="C222" s="142" t="s">
        <v>391</v>
      </c>
      <c r="D222" s="142" t="s">
        <v>223</v>
      </c>
      <c r="E222" s="143" t="s">
        <v>392</v>
      </c>
      <c r="F222" s="291" t="s">
        <v>393</v>
      </c>
      <c r="G222" s="292"/>
      <c r="H222" s="292"/>
      <c r="I222" s="292"/>
      <c r="J222" s="144" t="s">
        <v>149</v>
      </c>
      <c r="K222" s="145">
        <v>1.03</v>
      </c>
      <c r="L222" s="293"/>
      <c r="M222" s="292"/>
      <c r="N222" s="294">
        <f>ROUND($L$222*$K$222,2)</f>
        <v>0</v>
      </c>
      <c r="O222" s="285"/>
      <c r="P222" s="285"/>
      <c r="Q222" s="285"/>
      <c r="R222" s="119"/>
      <c r="S222" s="41"/>
      <c r="T222" s="122"/>
      <c r="U222" s="123" t="s">
        <v>38</v>
      </c>
      <c r="V222" s="22"/>
      <c r="W222" s="22"/>
      <c r="X222" s="124">
        <v>0.08</v>
      </c>
      <c r="Y222" s="124">
        <f>$X$222*$K$222</f>
        <v>0.0824</v>
      </c>
      <c r="Z222" s="124">
        <v>0</v>
      </c>
      <c r="AA222" s="125">
        <f>$Z$222*$K$222</f>
        <v>0</v>
      </c>
      <c r="AR222" s="80" t="s">
        <v>157</v>
      </c>
      <c r="AT222" s="80" t="s">
        <v>223</v>
      </c>
      <c r="AU222" s="80" t="s">
        <v>76</v>
      </c>
      <c r="AY222" s="6" t="s">
        <v>112</v>
      </c>
      <c r="BE222" s="126">
        <f>IF($U$222="základní",$N$222,0)</f>
        <v>0</v>
      </c>
      <c r="BF222" s="126">
        <f>IF($U$222="snížená",$N$222,0)</f>
        <v>0</v>
      </c>
      <c r="BG222" s="126">
        <f>IF($U$222="zákl. přenesená",$N$222,0)</f>
        <v>0</v>
      </c>
      <c r="BH222" s="126">
        <f>IF($U$222="sníž. přenesená",$N$222,0)</f>
        <v>0</v>
      </c>
      <c r="BI222" s="126">
        <f>IF($U$222="nulová",$N$222,0)</f>
        <v>0</v>
      </c>
      <c r="BJ222" s="80" t="s">
        <v>17</v>
      </c>
      <c r="BK222" s="126">
        <f>ROUND($L$222*$K$222,2)</f>
        <v>0</v>
      </c>
      <c r="BL222" s="80" t="s">
        <v>118</v>
      </c>
      <c r="BM222" s="80" t="s">
        <v>394</v>
      </c>
    </row>
    <row r="223" spans="2:47" s="6" customFormat="1" ht="16.5" customHeight="1">
      <c r="B223" s="21"/>
      <c r="C223" s="22"/>
      <c r="D223" s="22"/>
      <c r="E223" s="22"/>
      <c r="F223" s="283" t="s">
        <v>393</v>
      </c>
      <c r="G223" s="259"/>
      <c r="H223" s="259"/>
      <c r="I223" s="259"/>
      <c r="J223" s="259"/>
      <c r="K223" s="259"/>
      <c r="L223" s="259"/>
      <c r="M223" s="259"/>
      <c r="N223" s="259"/>
      <c r="O223" s="259"/>
      <c r="P223" s="259"/>
      <c r="Q223" s="259"/>
      <c r="R223" s="259"/>
      <c r="S223" s="41"/>
      <c r="T223" s="50"/>
      <c r="U223" s="22"/>
      <c r="V223" s="22"/>
      <c r="W223" s="22"/>
      <c r="X223" s="22"/>
      <c r="Y223" s="22"/>
      <c r="Z223" s="22"/>
      <c r="AA223" s="51"/>
      <c r="AT223" s="6" t="s">
        <v>126</v>
      </c>
      <c r="AU223" s="6" t="s">
        <v>76</v>
      </c>
    </row>
    <row r="224" spans="2:51" s="6" customFormat="1" ht="15.75" customHeight="1">
      <c r="B224" s="127"/>
      <c r="C224" s="128"/>
      <c r="D224" s="128"/>
      <c r="E224" s="128"/>
      <c r="F224" s="289" t="s">
        <v>376</v>
      </c>
      <c r="G224" s="290"/>
      <c r="H224" s="290"/>
      <c r="I224" s="290"/>
      <c r="J224" s="128"/>
      <c r="K224" s="130">
        <v>1.03</v>
      </c>
      <c r="L224" s="128"/>
      <c r="M224" s="128"/>
      <c r="N224" s="128"/>
      <c r="O224" s="128"/>
      <c r="P224" s="128"/>
      <c r="Q224" s="128"/>
      <c r="R224" s="128"/>
      <c r="S224" s="131"/>
      <c r="T224" s="132"/>
      <c r="U224" s="128"/>
      <c r="V224" s="128"/>
      <c r="W224" s="128"/>
      <c r="X224" s="128"/>
      <c r="Y224" s="128"/>
      <c r="Z224" s="128"/>
      <c r="AA224" s="133"/>
      <c r="AT224" s="134" t="s">
        <v>121</v>
      </c>
      <c r="AU224" s="134" t="s">
        <v>76</v>
      </c>
      <c r="AV224" s="134" t="s">
        <v>76</v>
      </c>
      <c r="AW224" s="134" t="s">
        <v>90</v>
      </c>
      <c r="AX224" s="134" t="s">
        <v>17</v>
      </c>
      <c r="AY224" s="134" t="s">
        <v>112</v>
      </c>
    </row>
    <row r="225" spans="2:65" s="6" customFormat="1" ht="27" customHeight="1">
      <c r="B225" s="21"/>
      <c r="C225" s="117" t="s">
        <v>395</v>
      </c>
      <c r="D225" s="117" t="s">
        <v>113</v>
      </c>
      <c r="E225" s="118" t="s">
        <v>396</v>
      </c>
      <c r="F225" s="284" t="s">
        <v>397</v>
      </c>
      <c r="G225" s="285"/>
      <c r="H225" s="285"/>
      <c r="I225" s="285"/>
      <c r="J225" s="120" t="s">
        <v>149</v>
      </c>
      <c r="K225" s="121">
        <v>5</v>
      </c>
      <c r="L225" s="286"/>
      <c r="M225" s="285"/>
      <c r="N225" s="287">
        <f>ROUND($L$225*$K$225,2)</f>
        <v>0</v>
      </c>
      <c r="O225" s="285"/>
      <c r="P225" s="285"/>
      <c r="Q225" s="285"/>
      <c r="R225" s="119"/>
      <c r="S225" s="41"/>
      <c r="T225" s="122"/>
      <c r="U225" s="123" t="s">
        <v>38</v>
      </c>
      <c r="V225" s="22"/>
      <c r="W225" s="22"/>
      <c r="X225" s="124">
        <v>0</v>
      </c>
      <c r="Y225" s="124">
        <f>$X$225*$K$225</f>
        <v>0</v>
      </c>
      <c r="Z225" s="124">
        <v>0</v>
      </c>
      <c r="AA225" s="125">
        <f>$Z$225*$K$225</f>
        <v>0</v>
      </c>
      <c r="AR225" s="80" t="s">
        <v>118</v>
      </c>
      <c r="AT225" s="80" t="s">
        <v>113</v>
      </c>
      <c r="AU225" s="80" t="s">
        <v>76</v>
      </c>
      <c r="AY225" s="6" t="s">
        <v>112</v>
      </c>
      <c r="BE225" s="126">
        <f>IF($U$225="základní",$N$225,0)</f>
        <v>0</v>
      </c>
      <c r="BF225" s="126">
        <f>IF($U$225="snížená",$N$225,0)</f>
        <v>0</v>
      </c>
      <c r="BG225" s="126">
        <f>IF($U$225="zákl. přenesená",$N$225,0)</f>
        <v>0</v>
      </c>
      <c r="BH225" s="126">
        <f>IF($U$225="sníž. přenesená",$N$225,0)</f>
        <v>0</v>
      </c>
      <c r="BI225" s="126">
        <f>IF($U$225="nulová",$N$225,0)</f>
        <v>0</v>
      </c>
      <c r="BJ225" s="80" t="s">
        <v>17</v>
      </c>
      <c r="BK225" s="126">
        <f>ROUND($L$225*$K$225,2)</f>
        <v>0</v>
      </c>
      <c r="BL225" s="80" t="s">
        <v>118</v>
      </c>
      <c r="BM225" s="80" t="s">
        <v>398</v>
      </c>
    </row>
    <row r="226" spans="2:47" s="6" customFormat="1" ht="16.5" customHeight="1">
      <c r="B226" s="21"/>
      <c r="C226" s="22"/>
      <c r="D226" s="22"/>
      <c r="E226" s="22"/>
      <c r="F226" s="283" t="s">
        <v>397</v>
      </c>
      <c r="G226" s="259"/>
      <c r="H226" s="259"/>
      <c r="I226" s="259"/>
      <c r="J226" s="259"/>
      <c r="K226" s="259"/>
      <c r="L226" s="259"/>
      <c r="M226" s="259"/>
      <c r="N226" s="259"/>
      <c r="O226" s="259"/>
      <c r="P226" s="259"/>
      <c r="Q226" s="259"/>
      <c r="R226" s="259"/>
      <c r="S226" s="41"/>
      <c r="T226" s="50"/>
      <c r="U226" s="22"/>
      <c r="V226" s="22"/>
      <c r="W226" s="22"/>
      <c r="X226" s="22"/>
      <c r="Y226" s="22"/>
      <c r="Z226" s="22"/>
      <c r="AA226" s="51"/>
      <c r="AT226" s="6" t="s">
        <v>126</v>
      </c>
      <c r="AU226" s="6" t="s">
        <v>76</v>
      </c>
    </row>
    <row r="227" spans="2:47" s="6" customFormat="1" ht="27" customHeight="1">
      <c r="B227" s="21"/>
      <c r="C227" s="22"/>
      <c r="D227" s="22"/>
      <c r="E227" s="22"/>
      <c r="F227" s="299" t="s">
        <v>399</v>
      </c>
      <c r="G227" s="259"/>
      <c r="H227" s="259"/>
      <c r="I227" s="259"/>
      <c r="J227" s="259"/>
      <c r="K227" s="259"/>
      <c r="L227" s="259"/>
      <c r="M227" s="259"/>
      <c r="N227" s="259"/>
      <c r="O227" s="259"/>
      <c r="P227" s="259"/>
      <c r="Q227" s="259"/>
      <c r="R227" s="259"/>
      <c r="S227" s="41"/>
      <c r="T227" s="50"/>
      <c r="U227" s="22"/>
      <c r="V227" s="22"/>
      <c r="W227" s="22"/>
      <c r="X227" s="22"/>
      <c r="Y227" s="22"/>
      <c r="Z227" s="22"/>
      <c r="AA227" s="51"/>
      <c r="AT227" s="6" t="s">
        <v>140</v>
      </c>
      <c r="AU227" s="6" t="s">
        <v>76</v>
      </c>
    </row>
    <row r="228" spans="2:65" s="6" customFormat="1" ht="15.75" customHeight="1">
      <c r="B228" s="21"/>
      <c r="C228" s="142" t="s">
        <v>400</v>
      </c>
      <c r="D228" s="142" t="s">
        <v>223</v>
      </c>
      <c r="E228" s="143" t="s">
        <v>401</v>
      </c>
      <c r="F228" s="291" t="s">
        <v>402</v>
      </c>
      <c r="G228" s="292"/>
      <c r="H228" s="292"/>
      <c r="I228" s="292"/>
      <c r="J228" s="144" t="s">
        <v>149</v>
      </c>
      <c r="K228" s="145">
        <v>1.03</v>
      </c>
      <c r="L228" s="293"/>
      <c r="M228" s="292"/>
      <c r="N228" s="294">
        <f>ROUND($L$228*$K$228,2)</f>
        <v>0</v>
      </c>
      <c r="O228" s="285"/>
      <c r="P228" s="285"/>
      <c r="Q228" s="285"/>
      <c r="R228" s="119"/>
      <c r="S228" s="41"/>
      <c r="T228" s="122"/>
      <c r="U228" s="123" t="s">
        <v>38</v>
      </c>
      <c r="V228" s="22"/>
      <c r="W228" s="22"/>
      <c r="X228" s="124">
        <v>0.09</v>
      </c>
      <c r="Y228" s="124">
        <f>$X$228*$K$228</f>
        <v>0.0927</v>
      </c>
      <c r="Z228" s="124">
        <v>0</v>
      </c>
      <c r="AA228" s="125">
        <f>$Z$228*$K$228</f>
        <v>0</v>
      </c>
      <c r="AR228" s="80" t="s">
        <v>157</v>
      </c>
      <c r="AT228" s="80" t="s">
        <v>223</v>
      </c>
      <c r="AU228" s="80" t="s">
        <v>76</v>
      </c>
      <c r="AY228" s="6" t="s">
        <v>112</v>
      </c>
      <c r="BE228" s="126">
        <f>IF($U$228="základní",$N$228,0)</f>
        <v>0</v>
      </c>
      <c r="BF228" s="126">
        <f>IF($U$228="snížená",$N$228,0)</f>
        <v>0</v>
      </c>
      <c r="BG228" s="126">
        <f>IF($U$228="zákl. přenesená",$N$228,0)</f>
        <v>0</v>
      </c>
      <c r="BH228" s="126">
        <f>IF($U$228="sníž. přenesená",$N$228,0)</f>
        <v>0</v>
      </c>
      <c r="BI228" s="126">
        <f>IF($U$228="nulová",$N$228,0)</f>
        <v>0</v>
      </c>
      <c r="BJ228" s="80" t="s">
        <v>17</v>
      </c>
      <c r="BK228" s="126">
        <f>ROUND($L$228*$K$228,2)</f>
        <v>0</v>
      </c>
      <c r="BL228" s="80" t="s">
        <v>118</v>
      </c>
      <c r="BM228" s="80" t="s">
        <v>403</v>
      </c>
    </row>
    <row r="229" spans="2:47" s="6" customFormat="1" ht="16.5" customHeight="1">
      <c r="B229" s="21"/>
      <c r="C229" s="22"/>
      <c r="D229" s="22"/>
      <c r="E229" s="22"/>
      <c r="F229" s="283" t="s">
        <v>402</v>
      </c>
      <c r="G229" s="259"/>
      <c r="H229" s="259"/>
      <c r="I229" s="259"/>
      <c r="J229" s="259"/>
      <c r="K229" s="259"/>
      <c r="L229" s="259"/>
      <c r="M229" s="259"/>
      <c r="N229" s="259"/>
      <c r="O229" s="259"/>
      <c r="P229" s="259"/>
      <c r="Q229" s="259"/>
      <c r="R229" s="259"/>
      <c r="S229" s="41"/>
      <c r="T229" s="50"/>
      <c r="U229" s="22"/>
      <c r="V229" s="22"/>
      <c r="W229" s="22"/>
      <c r="X229" s="22"/>
      <c r="Y229" s="22"/>
      <c r="Z229" s="22"/>
      <c r="AA229" s="51"/>
      <c r="AT229" s="6" t="s">
        <v>126</v>
      </c>
      <c r="AU229" s="6" t="s">
        <v>76</v>
      </c>
    </row>
    <row r="230" spans="2:51" s="6" customFormat="1" ht="15.75" customHeight="1">
      <c r="B230" s="127"/>
      <c r="C230" s="128"/>
      <c r="D230" s="128"/>
      <c r="E230" s="128"/>
      <c r="F230" s="289" t="s">
        <v>376</v>
      </c>
      <c r="G230" s="290"/>
      <c r="H230" s="290"/>
      <c r="I230" s="290"/>
      <c r="J230" s="128"/>
      <c r="K230" s="130">
        <v>1.03</v>
      </c>
      <c r="L230" s="128"/>
      <c r="M230" s="128"/>
      <c r="N230" s="128"/>
      <c r="O230" s="128"/>
      <c r="P230" s="128"/>
      <c r="Q230" s="128"/>
      <c r="R230" s="128"/>
      <c r="S230" s="131"/>
      <c r="T230" s="132"/>
      <c r="U230" s="128"/>
      <c r="V230" s="128"/>
      <c r="W230" s="128"/>
      <c r="X230" s="128"/>
      <c r="Y230" s="128"/>
      <c r="Z230" s="128"/>
      <c r="AA230" s="133"/>
      <c r="AT230" s="134" t="s">
        <v>121</v>
      </c>
      <c r="AU230" s="134" t="s">
        <v>76</v>
      </c>
      <c r="AV230" s="134" t="s">
        <v>76</v>
      </c>
      <c r="AW230" s="134" t="s">
        <v>90</v>
      </c>
      <c r="AX230" s="134" t="s">
        <v>17</v>
      </c>
      <c r="AY230" s="134" t="s">
        <v>112</v>
      </c>
    </row>
    <row r="231" spans="2:65" s="6" customFormat="1" ht="15.75" customHeight="1">
      <c r="B231" s="21"/>
      <c r="C231" s="142" t="s">
        <v>404</v>
      </c>
      <c r="D231" s="142" t="s">
        <v>223</v>
      </c>
      <c r="E231" s="143" t="s">
        <v>405</v>
      </c>
      <c r="F231" s="291" t="s">
        <v>406</v>
      </c>
      <c r="G231" s="292"/>
      <c r="H231" s="292"/>
      <c r="I231" s="292"/>
      <c r="J231" s="144" t="s">
        <v>149</v>
      </c>
      <c r="K231" s="145">
        <v>1.03</v>
      </c>
      <c r="L231" s="293"/>
      <c r="M231" s="292"/>
      <c r="N231" s="294">
        <f>ROUND($L$231*$K$231,2)</f>
        <v>0</v>
      </c>
      <c r="O231" s="285"/>
      <c r="P231" s="285"/>
      <c r="Q231" s="285"/>
      <c r="R231" s="119"/>
      <c r="S231" s="41"/>
      <c r="T231" s="122"/>
      <c r="U231" s="123" t="s">
        <v>38</v>
      </c>
      <c r="V231" s="22"/>
      <c r="W231" s="22"/>
      <c r="X231" s="124">
        <v>0.09</v>
      </c>
      <c r="Y231" s="124">
        <f>$X$231*$K$231</f>
        <v>0.0927</v>
      </c>
      <c r="Z231" s="124">
        <v>0</v>
      </c>
      <c r="AA231" s="125">
        <f>$Z$231*$K$231</f>
        <v>0</v>
      </c>
      <c r="AR231" s="80" t="s">
        <v>157</v>
      </c>
      <c r="AT231" s="80" t="s">
        <v>223</v>
      </c>
      <c r="AU231" s="80" t="s">
        <v>76</v>
      </c>
      <c r="AY231" s="6" t="s">
        <v>112</v>
      </c>
      <c r="BE231" s="126">
        <f>IF($U$231="základní",$N$231,0)</f>
        <v>0</v>
      </c>
      <c r="BF231" s="126">
        <f>IF($U$231="snížená",$N$231,0)</f>
        <v>0</v>
      </c>
      <c r="BG231" s="126">
        <f>IF($U$231="zákl. přenesená",$N$231,0)</f>
        <v>0</v>
      </c>
      <c r="BH231" s="126">
        <f>IF($U$231="sníž. přenesená",$N$231,0)</f>
        <v>0</v>
      </c>
      <c r="BI231" s="126">
        <f>IF($U$231="nulová",$N$231,0)</f>
        <v>0</v>
      </c>
      <c r="BJ231" s="80" t="s">
        <v>17</v>
      </c>
      <c r="BK231" s="126">
        <f>ROUND($L$231*$K$231,2)</f>
        <v>0</v>
      </c>
      <c r="BL231" s="80" t="s">
        <v>118</v>
      </c>
      <c r="BM231" s="80" t="s">
        <v>407</v>
      </c>
    </row>
    <row r="232" spans="2:47" s="6" customFormat="1" ht="16.5" customHeight="1">
      <c r="B232" s="21"/>
      <c r="C232" s="22"/>
      <c r="D232" s="22"/>
      <c r="E232" s="22"/>
      <c r="F232" s="283" t="s">
        <v>406</v>
      </c>
      <c r="G232" s="259"/>
      <c r="H232" s="259"/>
      <c r="I232" s="259"/>
      <c r="J232" s="259"/>
      <c r="K232" s="259"/>
      <c r="L232" s="259"/>
      <c r="M232" s="259"/>
      <c r="N232" s="259"/>
      <c r="O232" s="259"/>
      <c r="P232" s="259"/>
      <c r="Q232" s="259"/>
      <c r="R232" s="259"/>
      <c r="S232" s="41"/>
      <c r="T232" s="50"/>
      <c r="U232" s="22"/>
      <c r="V232" s="22"/>
      <c r="W232" s="22"/>
      <c r="X232" s="22"/>
      <c r="Y232" s="22"/>
      <c r="Z232" s="22"/>
      <c r="AA232" s="51"/>
      <c r="AT232" s="6" t="s">
        <v>126</v>
      </c>
      <c r="AU232" s="6" t="s">
        <v>76</v>
      </c>
    </row>
    <row r="233" spans="2:51" s="6" customFormat="1" ht="15.75" customHeight="1">
      <c r="B233" s="127"/>
      <c r="C233" s="128"/>
      <c r="D233" s="128"/>
      <c r="E233" s="128"/>
      <c r="F233" s="289" t="s">
        <v>376</v>
      </c>
      <c r="G233" s="290"/>
      <c r="H233" s="290"/>
      <c r="I233" s="290"/>
      <c r="J233" s="128"/>
      <c r="K233" s="130">
        <v>1.03</v>
      </c>
      <c r="L233" s="128"/>
      <c r="M233" s="128"/>
      <c r="N233" s="128"/>
      <c r="O233" s="128"/>
      <c r="P233" s="128"/>
      <c r="Q233" s="128"/>
      <c r="R233" s="128"/>
      <c r="S233" s="131"/>
      <c r="T233" s="132"/>
      <c r="U233" s="128"/>
      <c r="V233" s="128"/>
      <c r="W233" s="128"/>
      <c r="X233" s="128"/>
      <c r="Y233" s="128"/>
      <c r="Z233" s="128"/>
      <c r="AA233" s="133"/>
      <c r="AT233" s="134" t="s">
        <v>121</v>
      </c>
      <c r="AU233" s="134" t="s">
        <v>76</v>
      </c>
      <c r="AV233" s="134" t="s">
        <v>76</v>
      </c>
      <c r="AW233" s="134" t="s">
        <v>90</v>
      </c>
      <c r="AX233" s="134" t="s">
        <v>17</v>
      </c>
      <c r="AY233" s="134" t="s">
        <v>112</v>
      </c>
    </row>
    <row r="234" spans="2:65" s="6" customFormat="1" ht="15.75" customHeight="1">
      <c r="B234" s="21"/>
      <c r="C234" s="142" t="s">
        <v>408</v>
      </c>
      <c r="D234" s="142" t="s">
        <v>223</v>
      </c>
      <c r="E234" s="143" t="s">
        <v>409</v>
      </c>
      <c r="F234" s="291" t="s">
        <v>410</v>
      </c>
      <c r="G234" s="292"/>
      <c r="H234" s="292"/>
      <c r="I234" s="292"/>
      <c r="J234" s="144" t="s">
        <v>149</v>
      </c>
      <c r="K234" s="145">
        <v>1.03</v>
      </c>
      <c r="L234" s="293"/>
      <c r="M234" s="292"/>
      <c r="N234" s="294">
        <f>ROUND($L$234*$K$234,2)</f>
        <v>0</v>
      </c>
      <c r="O234" s="285"/>
      <c r="P234" s="285"/>
      <c r="Q234" s="285"/>
      <c r="R234" s="119"/>
      <c r="S234" s="41"/>
      <c r="T234" s="122"/>
      <c r="U234" s="123" t="s">
        <v>38</v>
      </c>
      <c r="V234" s="22"/>
      <c r="W234" s="22"/>
      <c r="X234" s="124">
        <v>0.09</v>
      </c>
      <c r="Y234" s="124">
        <f>$X$234*$K$234</f>
        <v>0.0927</v>
      </c>
      <c r="Z234" s="124">
        <v>0</v>
      </c>
      <c r="AA234" s="125">
        <f>$Z$234*$K$234</f>
        <v>0</v>
      </c>
      <c r="AR234" s="80" t="s">
        <v>157</v>
      </c>
      <c r="AT234" s="80" t="s">
        <v>223</v>
      </c>
      <c r="AU234" s="80" t="s">
        <v>76</v>
      </c>
      <c r="AY234" s="6" t="s">
        <v>112</v>
      </c>
      <c r="BE234" s="126">
        <f>IF($U$234="základní",$N$234,0)</f>
        <v>0</v>
      </c>
      <c r="BF234" s="126">
        <f>IF($U$234="snížená",$N$234,0)</f>
        <v>0</v>
      </c>
      <c r="BG234" s="126">
        <f>IF($U$234="zákl. přenesená",$N$234,0)</f>
        <v>0</v>
      </c>
      <c r="BH234" s="126">
        <f>IF($U$234="sníž. přenesená",$N$234,0)</f>
        <v>0</v>
      </c>
      <c r="BI234" s="126">
        <f>IF($U$234="nulová",$N$234,0)</f>
        <v>0</v>
      </c>
      <c r="BJ234" s="80" t="s">
        <v>17</v>
      </c>
      <c r="BK234" s="126">
        <f>ROUND($L$234*$K$234,2)</f>
        <v>0</v>
      </c>
      <c r="BL234" s="80" t="s">
        <v>118</v>
      </c>
      <c r="BM234" s="80" t="s">
        <v>411</v>
      </c>
    </row>
    <row r="235" spans="2:47" s="6" customFormat="1" ht="16.5" customHeight="1">
      <c r="B235" s="21"/>
      <c r="C235" s="22"/>
      <c r="D235" s="22"/>
      <c r="E235" s="22"/>
      <c r="F235" s="283" t="s">
        <v>410</v>
      </c>
      <c r="G235" s="259"/>
      <c r="H235" s="259"/>
      <c r="I235" s="259"/>
      <c r="J235" s="259"/>
      <c r="K235" s="259"/>
      <c r="L235" s="259"/>
      <c r="M235" s="259"/>
      <c r="N235" s="259"/>
      <c r="O235" s="259"/>
      <c r="P235" s="259"/>
      <c r="Q235" s="259"/>
      <c r="R235" s="259"/>
      <c r="S235" s="41"/>
      <c r="T235" s="50"/>
      <c r="U235" s="22"/>
      <c r="V235" s="22"/>
      <c r="W235" s="22"/>
      <c r="X235" s="22"/>
      <c r="Y235" s="22"/>
      <c r="Z235" s="22"/>
      <c r="AA235" s="51"/>
      <c r="AT235" s="6" t="s">
        <v>126</v>
      </c>
      <c r="AU235" s="6" t="s">
        <v>76</v>
      </c>
    </row>
    <row r="236" spans="2:51" s="6" customFormat="1" ht="15.75" customHeight="1">
      <c r="B236" s="127"/>
      <c r="C236" s="128"/>
      <c r="D236" s="128"/>
      <c r="E236" s="128"/>
      <c r="F236" s="289" t="s">
        <v>376</v>
      </c>
      <c r="G236" s="290"/>
      <c r="H236" s="290"/>
      <c r="I236" s="290"/>
      <c r="J236" s="128"/>
      <c r="K236" s="130">
        <v>1.03</v>
      </c>
      <c r="L236" s="128"/>
      <c r="M236" s="128"/>
      <c r="N236" s="128"/>
      <c r="O236" s="128"/>
      <c r="P236" s="128"/>
      <c r="Q236" s="128"/>
      <c r="R236" s="128"/>
      <c r="S236" s="131"/>
      <c r="T236" s="132"/>
      <c r="U236" s="128"/>
      <c r="V236" s="128"/>
      <c r="W236" s="128"/>
      <c r="X236" s="128"/>
      <c r="Y236" s="128"/>
      <c r="Z236" s="128"/>
      <c r="AA236" s="133"/>
      <c r="AT236" s="134" t="s">
        <v>121</v>
      </c>
      <c r="AU236" s="134" t="s">
        <v>76</v>
      </c>
      <c r="AV236" s="134" t="s">
        <v>76</v>
      </c>
      <c r="AW236" s="134" t="s">
        <v>90</v>
      </c>
      <c r="AX236" s="134" t="s">
        <v>17</v>
      </c>
      <c r="AY236" s="134" t="s">
        <v>112</v>
      </c>
    </row>
    <row r="237" spans="2:65" s="6" customFormat="1" ht="15.75" customHeight="1">
      <c r="B237" s="21"/>
      <c r="C237" s="142" t="s">
        <v>412</v>
      </c>
      <c r="D237" s="142" t="s">
        <v>223</v>
      </c>
      <c r="E237" s="143" t="s">
        <v>413</v>
      </c>
      <c r="F237" s="291" t="s">
        <v>414</v>
      </c>
      <c r="G237" s="292"/>
      <c r="H237" s="292"/>
      <c r="I237" s="292"/>
      <c r="J237" s="144" t="s">
        <v>149</v>
      </c>
      <c r="K237" s="145">
        <v>2.06</v>
      </c>
      <c r="L237" s="293"/>
      <c r="M237" s="292"/>
      <c r="N237" s="294">
        <f>ROUND($L$237*$K$237,2)</f>
        <v>0</v>
      </c>
      <c r="O237" s="285"/>
      <c r="P237" s="285"/>
      <c r="Q237" s="285"/>
      <c r="R237" s="119"/>
      <c r="S237" s="41"/>
      <c r="T237" s="122"/>
      <c r="U237" s="123" t="s">
        <v>38</v>
      </c>
      <c r="V237" s="22"/>
      <c r="W237" s="22"/>
      <c r="X237" s="124">
        <v>0.09</v>
      </c>
      <c r="Y237" s="124">
        <f>$X$237*$K$237</f>
        <v>0.1854</v>
      </c>
      <c r="Z237" s="124">
        <v>0</v>
      </c>
      <c r="AA237" s="125">
        <f>$Z$237*$K$237</f>
        <v>0</v>
      </c>
      <c r="AR237" s="80" t="s">
        <v>157</v>
      </c>
      <c r="AT237" s="80" t="s">
        <v>223</v>
      </c>
      <c r="AU237" s="80" t="s">
        <v>76</v>
      </c>
      <c r="AY237" s="6" t="s">
        <v>112</v>
      </c>
      <c r="BE237" s="126">
        <f>IF($U$237="základní",$N$237,0)</f>
        <v>0</v>
      </c>
      <c r="BF237" s="126">
        <f>IF($U$237="snížená",$N$237,0)</f>
        <v>0</v>
      </c>
      <c r="BG237" s="126">
        <f>IF($U$237="zákl. přenesená",$N$237,0)</f>
        <v>0</v>
      </c>
      <c r="BH237" s="126">
        <f>IF($U$237="sníž. přenesená",$N$237,0)</f>
        <v>0</v>
      </c>
      <c r="BI237" s="126">
        <f>IF($U$237="nulová",$N$237,0)</f>
        <v>0</v>
      </c>
      <c r="BJ237" s="80" t="s">
        <v>17</v>
      </c>
      <c r="BK237" s="126">
        <f>ROUND($L$237*$K$237,2)</f>
        <v>0</v>
      </c>
      <c r="BL237" s="80" t="s">
        <v>118</v>
      </c>
      <c r="BM237" s="80" t="s">
        <v>415</v>
      </c>
    </row>
    <row r="238" spans="2:47" s="6" customFormat="1" ht="16.5" customHeight="1">
      <c r="B238" s="21"/>
      <c r="C238" s="22"/>
      <c r="D238" s="22"/>
      <c r="E238" s="22"/>
      <c r="F238" s="283" t="s">
        <v>414</v>
      </c>
      <c r="G238" s="259"/>
      <c r="H238" s="259"/>
      <c r="I238" s="259"/>
      <c r="J238" s="259"/>
      <c r="K238" s="259"/>
      <c r="L238" s="259"/>
      <c r="M238" s="259"/>
      <c r="N238" s="259"/>
      <c r="O238" s="259"/>
      <c r="P238" s="259"/>
      <c r="Q238" s="259"/>
      <c r="R238" s="259"/>
      <c r="S238" s="41"/>
      <c r="T238" s="50"/>
      <c r="U238" s="22"/>
      <c r="V238" s="22"/>
      <c r="W238" s="22"/>
      <c r="X238" s="22"/>
      <c r="Y238" s="22"/>
      <c r="Z238" s="22"/>
      <c r="AA238" s="51"/>
      <c r="AT238" s="6" t="s">
        <v>126</v>
      </c>
      <c r="AU238" s="6" t="s">
        <v>76</v>
      </c>
    </row>
    <row r="239" spans="2:51" s="6" customFormat="1" ht="15.75" customHeight="1">
      <c r="B239" s="127"/>
      <c r="C239" s="128"/>
      <c r="D239" s="128"/>
      <c r="E239" s="128"/>
      <c r="F239" s="289" t="s">
        <v>416</v>
      </c>
      <c r="G239" s="290"/>
      <c r="H239" s="290"/>
      <c r="I239" s="290"/>
      <c r="J239" s="128"/>
      <c r="K239" s="130">
        <v>2.06</v>
      </c>
      <c r="L239" s="128"/>
      <c r="M239" s="128"/>
      <c r="N239" s="128"/>
      <c r="O239" s="128"/>
      <c r="P239" s="128"/>
      <c r="Q239" s="128"/>
      <c r="R239" s="128"/>
      <c r="S239" s="131"/>
      <c r="T239" s="132"/>
      <c r="U239" s="128"/>
      <c r="V239" s="128"/>
      <c r="W239" s="128"/>
      <c r="X239" s="128"/>
      <c r="Y239" s="128"/>
      <c r="Z239" s="128"/>
      <c r="AA239" s="133"/>
      <c r="AT239" s="134" t="s">
        <v>121</v>
      </c>
      <c r="AU239" s="134" t="s">
        <v>76</v>
      </c>
      <c r="AV239" s="134" t="s">
        <v>76</v>
      </c>
      <c r="AW239" s="134" t="s">
        <v>90</v>
      </c>
      <c r="AX239" s="134" t="s">
        <v>17</v>
      </c>
      <c r="AY239" s="134" t="s">
        <v>112</v>
      </c>
    </row>
    <row r="240" spans="2:65" s="6" customFormat="1" ht="27" customHeight="1">
      <c r="B240" s="21"/>
      <c r="C240" s="117" t="s">
        <v>417</v>
      </c>
      <c r="D240" s="117" t="s">
        <v>113</v>
      </c>
      <c r="E240" s="118" t="s">
        <v>418</v>
      </c>
      <c r="F240" s="284" t="s">
        <v>419</v>
      </c>
      <c r="G240" s="285"/>
      <c r="H240" s="285"/>
      <c r="I240" s="285"/>
      <c r="J240" s="120" t="s">
        <v>149</v>
      </c>
      <c r="K240" s="121">
        <v>825</v>
      </c>
      <c r="L240" s="286"/>
      <c r="M240" s="285"/>
      <c r="N240" s="287">
        <f>ROUND($L$240*$K$240,2)</f>
        <v>0</v>
      </c>
      <c r="O240" s="285"/>
      <c r="P240" s="285"/>
      <c r="Q240" s="285"/>
      <c r="R240" s="119" t="s">
        <v>117</v>
      </c>
      <c r="S240" s="41"/>
      <c r="T240" s="122"/>
      <c r="U240" s="123" t="s">
        <v>38</v>
      </c>
      <c r="V240" s="22"/>
      <c r="W240" s="22"/>
      <c r="X240" s="124">
        <v>0</v>
      </c>
      <c r="Y240" s="124">
        <f>$X$240*$K$240</f>
        <v>0</v>
      </c>
      <c r="Z240" s="124">
        <v>0</v>
      </c>
      <c r="AA240" s="125">
        <f>$Z$240*$K$240</f>
        <v>0</v>
      </c>
      <c r="AR240" s="80" t="s">
        <v>118</v>
      </c>
      <c r="AT240" s="80" t="s">
        <v>113</v>
      </c>
      <c r="AU240" s="80" t="s">
        <v>76</v>
      </c>
      <c r="AY240" s="6" t="s">
        <v>112</v>
      </c>
      <c r="BE240" s="126">
        <f>IF($U$240="základní",$N$240,0)</f>
        <v>0</v>
      </c>
      <c r="BF240" s="126">
        <f>IF($U$240="snížená",$N$240,0)</f>
        <v>0</v>
      </c>
      <c r="BG240" s="126">
        <f>IF($U$240="zákl. přenesená",$N$240,0)</f>
        <v>0</v>
      </c>
      <c r="BH240" s="126">
        <f>IF($U$240="sníž. přenesená",$N$240,0)</f>
        <v>0</v>
      </c>
      <c r="BI240" s="126">
        <f>IF($U$240="nulová",$N$240,0)</f>
        <v>0</v>
      </c>
      <c r="BJ240" s="80" t="s">
        <v>17</v>
      </c>
      <c r="BK240" s="126">
        <f>ROUND($L$240*$K$240,2)</f>
        <v>0</v>
      </c>
      <c r="BL240" s="80" t="s">
        <v>118</v>
      </c>
      <c r="BM240" s="80" t="s">
        <v>420</v>
      </c>
    </row>
    <row r="241" spans="2:47" s="6" customFormat="1" ht="27" customHeight="1">
      <c r="B241" s="21"/>
      <c r="C241" s="22"/>
      <c r="D241" s="22"/>
      <c r="E241" s="22"/>
      <c r="F241" s="299" t="s">
        <v>222</v>
      </c>
      <c r="G241" s="259"/>
      <c r="H241" s="259"/>
      <c r="I241" s="259"/>
      <c r="J241" s="259"/>
      <c r="K241" s="259"/>
      <c r="L241" s="259"/>
      <c r="M241" s="259"/>
      <c r="N241" s="259"/>
      <c r="O241" s="259"/>
      <c r="P241" s="259"/>
      <c r="Q241" s="259"/>
      <c r="R241" s="259"/>
      <c r="S241" s="41"/>
      <c r="T241" s="50"/>
      <c r="U241" s="22"/>
      <c r="V241" s="22"/>
      <c r="W241" s="22"/>
      <c r="X241" s="22"/>
      <c r="Y241" s="22"/>
      <c r="Z241" s="22"/>
      <c r="AA241" s="51"/>
      <c r="AT241" s="6" t="s">
        <v>140</v>
      </c>
      <c r="AU241" s="6" t="s">
        <v>76</v>
      </c>
    </row>
    <row r="242" spans="2:65" s="6" customFormat="1" ht="15.75" customHeight="1">
      <c r="B242" s="21"/>
      <c r="C242" s="142" t="s">
        <v>421</v>
      </c>
      <c r="D242" s="142" t="s">
        <v>223</v>
      </c>
      <c r="E242" s="143" t="s">
        <v>422</v>
      </c>
      <c r="F242" s="291" t="s">
        <v>423</v>
      </c>
      <c r="G242" s="292"/>
      <c r="H242" s="292"/>
      <c r="I242" s="292"/>
      <c r="J242" s="144" t="s">
        <v>149</v>
      </c>
      <c r="K242" s="145">
        <v>849.75</v>
      </c>
      <c r="L242" s="293"/>
      <c r="M242" s="292"/>
      <c r="N242" s="294">
        <f>ROUND($L$242*$K$242,2)</f>
        <v>0</v>
      </c>
      <c r="O242" s="285"/>
      <c r="P242" s="285"/>
      <c r="Q242" s="285"/>
      <c r="R242" s="119"/>
      <c r="S242" s="41"/>
      <c r="T242" s="122"/>
      <c r="U242" s="123" t="s">
        <v>38</v>
      </c>
      <c r="V242" s="22"/>
      <c r="W242" s="22"/>
      <c r="X242" s="124">
        <v>0.001</v>
      </c>
      <c r="Y242" s="124">
        <f>$X$242*$K$242</f>
        <v>0.84975</v>
      </c>
      <c r="Z242" s="124">
        <v>0</v>
      </c>
      <c r="AA242" s="125">
        <f>$Z$242*$K$242</f>
        <v>0</v>
      </c>
      <c r="AR242" s="80" t="s">
        <v>157</v>
      </c>
      <c r="AT242" s="80" t="s">
        <v>223</v>
      </c>
      <c r="AU242" s="80" t="s">
        <v>76</v>
      </c>
      <c r="AY242" s="6" t="s">
        <v>112</v>
      </c>
      <c r="BE242" s="126">
        <f>IF($U$242="základní",$N$242,0)</f>
        <v>0</v>
      </c>
      <c r="BF242" s="126">
        <f>IF($U$242="snížená",$N$242,0)</f>
        <v>0</v>
      </c>
      <c r="BG242" s="126">
        <f>IF($U$242="zákl. přenesená",$N$242,0)</f>
        <v>0</v>
      </c>
      <c r="BH242" s="126">
        <f>IF($U$242="sníž. přenesená",$N$242,0)</f>
        <v>0</v>
      </c>
      <c r="BI242" s="126">
        <f>IF($U$242="nulová",$N$242,0)</f>
        <v>0</v>
      </c>
      <c r="BJ242" s="80" t="s">
        <v>17</v>
      </c>
      <c r="BK242" s="126">
        <f>ROUND($L$242*$K$242,2)</f>
        <v>0</v>
      </c>
      <c r="BL242" s="80" t="s">
        <v>118</v>
      </c>
      <c r="BM242" s="80" t="s">
        <v>424</v>
      </c>
    </row>
    <row r="243" spans="2:47" s="6" customFormat="1" ht="16.5" customHeight="1">
      <c r="B243" s="21"/>
      <c r="C243" s="22"/>
      <c r="D243" s="22"/>
      <c r="E243" s="22"/>
      <c r="F243" s="283" t="s">
        <v>423</v>
      </c>
      <c r="G243" s="259"/>
      <c r="H243" s="259"/>
      <c r="I243" s="259"/>
      <c r="J243" s="259"/>
      <c r="K243" s="259"/>
      <c r="L243" s="259"/>
      <c r="M243" s="259"/>
      <c r="N243" s="259"/>
      <c r="O243" s="259"/>
      <c r="P243" s="259"/>
      <c r="Q243" s="259"/>
      <c r="R243" s="259"/>
      <c r="S243" s="41"/>
      <c r="T243" s="50"/>
      <c r="U243" s="22"/>
      <c r="V243" s="22"/>
      <c r="W243" s="22"/>
      <c r="X243" s="22"/>
      <c r="Y243" s="22"/>
      <c r="Z243" s="22"/>
      <c r="AA243" s="51"/>
      <c r="AT243" s="6" t="s">
        <v>126</v>
      </c>
      <c r="AU243" s="6" t="s">
        <v>76</v>
      </c>
    </row>
    <row r="244" spans="2:51" s="6" customFormat="1" ht="15.75" customHeight="1">
      <c r="B244" s="127"/>
      <c r="C244" s="128"/>
      <c r="D244" s="128"/>
      <c r="E244" s="128"/>
      <c r="F244" s="289" t="s">
        <v>425</v>
      </c>
      <c r="G244" s="290"/>
      <c r="H244" s="290"/>
      <c r="I244" s="290"/>
      <c r="J244" s="128"/>
      <c r="K244" s="130">
        <v>849.75</v>
      </c>
      <c r="L244" s="128"/>
      <c r="M244" s="128"/>
      <c r="N244" s="128"/>
      <c r="O244" s="128"/>
      <c r="P244" s="128"/>
      <c r="Q244" s="128"/>
      <c r="R244" s="128"/>
      <c r="S244" s="131"/>
      <c r="T244" s="132"/>
      <c r="U244" s="128"/>
      <c r="V244" s="128"/>
      <c r="W244" s="128"/>
      <c r="X244" s="128"/>
      <c r="Y244" s="128"/>
      <c r="Z244" s="128"/>
      <c r="AA244" s="133"/>
      <c r="AT244" s="134" t="s">
        <v>121</v>
      </c>
      <c r="AU244" s="134" t="s">
        <v>76</v>
      </c>
      <c r="AV244" s="134" t="s">
        <v>76</v>
      </c>
      <c r="AW244" s="134" t="s">
        <v>90</v>
      </c>
      <c r="AX244" s="134" t="s">
        <v>17</v>
      </c>
      <c r="AY244" s="134" t="s">
        <v>112</v>
      </c>
    </row>
    <row r="245" spans="2:65" s="6" customFormat="1" ht="27" customHeight="1">
      <c r="B245" s="21"/>
      <c r="C245" s="117" t="s">
        <v>426</v>
      </c>
      <c r="D245" s="117" t="s">
        <v>113</v>
      </c>
      <c r="E245" s="118" t="s">
        <v>427</v>
      </c>
      <c r="F245" s="284" t="s">
        <v>428</v>
      </c>
      <c r="G245" s="285"/>
      <c r="H245" s="285"/>
      <c r="I245" s="285"/>
      <c r="J245" s="120" t="s">
        <v>149</v>
      </c>
      <c r="K245" s="121">
        <v>9</v>
      </c>
      <c r="L245" s="286"/>
      <c r="M245" s="285"/>
      <c r="N245" s="287">
        <f>ROUND($L$245*$K$245,2)</f>
        <v>0</v>
      </c>
      <c r="O245" s="285"/>
      <c r="P245" s="285"/>
      <c r="Q245" s="285"/>
      <c r="R245" s="119"/>
      <c r="S245" s="41"/>
      <c r="T245" s="122"/>
      <c r="U245" s="123" t="s">
        <v>38</v>
      </c>
      <c r="V245" s="22"/>
      <c r="W245" s="22"/>
      <c r="X245" s="124">
        <v>0.0003</v>
      </c>
      <c r="Y245" s="124">
        <f>$X$245*$K$245</f>
        <v>0.0026999999999999997</v>
      </c>
      <c r="Z245" s="124">
        <v>0</v>
      </c>
      <c r="AA245" s="125">
        <f>$Z$245*$K$245</f>
        <v>0</v>
      </c>
      <c r="AR245" s="80" t="s">
        <v>118</v>
      </c>
      <c r="AT245" s="80" t="s">
        <v>113</v>
      </c>
      <c r="AU245" s="80" t="s">
        <v>76</v>
      </c>
      <c r="AY245" s="6" t="s">
        <v>112</v>
      </c>
      <c r="BE245" s="126">
        <f>IF($U$245="základní",$N$245,0)</f>
        <v>0</v>
      </c>
      <c r="BF245" s="126">
        <f>IF($U$245="snížená",$N$245,0)</f>
        <v>0</v>
      </c>
      <c r="BG245" s="126">
        <f>IF($U$245="zákl. přenesená",$N$245,0)</f>
        <v>0</v>
      </c>
      <c r="BH245" s="126">
        <f>IF($U$245="sníž. přenesená",$N$245,0)</f>
        <v>0</v>
      </c>
      <c r="BI245" s="126">
        <f>IF($U$245="nulová",$N$245,0)</f>
        <v>0</v>
      </c>
      <c r="BJ245" s="80" t="s">
        <v>17</v>
      </c>
      <c r="BK245" s="126">
        <f>ROUND($L$245*$K$245,2)</f>
        <v>0</v>
      </c>
      <c r="BL245" s="80" t="s">
        <v>118</v>
      </c>
      <c r="BM245" s="80" t="s">
        <v>429</v>
      </c>
    </row>
    <row r="246" spans="2:47" s="6" customFormat="1" ht="16.5" customHeight="1">
      <c r="B246" s="21"/>
      <c r="C246" s="22"/>
      <c r="D246" s="22"/>
      <c r="E246" s="22"/>
      <c r="F246" s="283" t="s">
        <v>428</v>
      </c>
      <c r="G246" s="259"/>
      <c r="H246" s="259"/>
      <c r="I246" s="259"/>
      <c r="J246" s="259"/>
      <c r="K246" s="259"/>
      <c r="L246" s="259"/>
      <c r="M246" s="259"/>
      <c r="N246" s="259"/>
      <c r="O246" s="259"/>
      <c r="P246" s="259"/>
      <c r="Q246" s="259"/>
      <c r="R246" s="259"/>
      <c r="S246" s="41"/>
      <c r="T246" s="50"/>
      <c r="U246" s="22"/>
      <c r="V246" s="22"/>
      <c r="W246" s="22"/>
      <c r="X246" s="22"/>
      <c r="Y246" s="22"/>
      <c r="Z246" s="22"/>
      <c r="AA246" s="51"/>
      <c r="AT246" s="6" t="s">
        <v>126</v>
      </c>
      <c r="AU246" s="6" t="s">
        <v>76</v>
      </c>
    </row>
    <row r="247" spans="2:51" s="6" customFormat="1" ht="15.75" customHeight="1">
      <c r="B247" s="127"/>
      <c r="C247" s="128"/>
      <c r="D247" s="128"/>
      <c r="E247" s="128"/>
      <c r="F247" s="289" t="s">
        <v>430</v>
      </c>
      <c r="G247" s="290"/>
      <c r="H247" s="290"/>
      <c r="I247" s="290"/>
      <c r="J247" s="128"/>
      <c r="K247" s="130">
        <v>5</v>
      </c>
      <c r="L247" s="128"/>
      <c r="M247" s="128"/>
      <c r="N247" s="128"/>
      <c r="O247" s="128"/>
      <c r="P247" s="128"/>
      <c r="Q247" s="128"/>
      <c r="R247" s="128"/>
      <c r="S247" s="131"/>
      <c r="T247" s="132"/>
      <c r="U247" s="128"/>
      <c r="V247" s="128"/>
      <c r="W247" s="128"/>
      <c r="X247" s="128"/>
      <c r="Y247" s="128"/>
      <c r="Z247" s="128"/>
      <c r="AA247" s="133"/>
      <c r="AT247" s="134" t="s">
        <v>121</v>
      </c>
      <c r="AU247" s="134" t="s">
        <v>76</v>
      </c>
      <c r="AV247" s="134" t="s">
        <v>76</v>
      </c>
      <c r="AW247" s="134" t="s">
        <v>90</v>
      </c>
      <c r="AX247" s="134" t="s">
        <v>68</v>
      </c>
      <c r="AY247" s="134" t="s">
        <v>112</v>
      </c>
    </row>
    <row r="248" spans="2:51" s="6" customFormat="1" ht="15.75" customHeight="1">
      <c r="B248" s="127"/>
      <c r="C248" s="128"/>
      <c r="D248" s="128"/>
      <c r="E248" s="128"/>
      <c r="F248" s="289" t="s">
        <v>431</v>
      </c>
      <c r="G248" s="290"/>
      <c r="H248" s="290"/>
      <c r="I248" s="290"/>
      <c r="J248" s="128"/>
      <c r="K248" s="130">
        <v>4</v>
      </c>
      <c r="L248" s="128"/>
      <c r="M248" s="128"/>
      <c r="N248" s="128"/>
      <c r="O248" s="128"/>
      <c r="P248" s="128"/>
      <c r="Q248" s="128"/>
      <c r="R248" s="128"/>
      <c r="S248" s="131"/>
      <c r="T248" s="132"/>
      <c r="U248" s="128"/>
      <c r="V248" s="128"/>
      <c r="W248" s="128"/>
      <c r="X248" s="128"/>
      <c r="Y248" s="128"/>
      <c r="Z248" s="128"/>
      <c r="AA248" s="133"/>
      <c r="AT248" s="134" t="s">
        <v>121</v>
      </c>
      <c r="AU248" s="134" t="s">
        <v>76</v>
      </c>
      <c r="AV248" s="134" t="s">
        <v>76</v>
      </c>
      <c r="AW248" s="134" t="s">
        <v>90</v>
      </c>
      <c r="AX248" s="134" t="s">
        <v>68</v>
      </c>
      <c r="AY248" s="134" t="s">
        <v>112</v>
      </c>
    </row>
    <row r="249" spans="2:51" s="6" customFormat="1" ht="15.75" customHeight="1">
      <c r="B249" s="135"/>
      <c r="C249" s="136"/>
      <c r="D249" s="136"/>
      <c r="E249" s="136"/>
      <c r="F249" s="297" t="s">
        <v>134</v>
      </c>
      <c r="G249" s="298"/>
      <c r="H249" s="298"/>
      <c r="I249" s="298"/>
      <c r="J249" s="136"/>
      <c r="K249" s="137">
        <v>9</v>
      </c>
      <c r="L249" s="136"/>
      <c r="M249" s="136"/>
      <c r="N249" s="136"/>
      <c r="O249" s="136"/>
      <c r="P249" s="136"/>
      <c r="Q249" s="136"/>
      <c r="R249" s="136"/>
      <c r="S249" s="138"/>
      <c r="T249" s="139"/>
      <c r="U249" s="136"/>
      <c r="V249" s="136"/>
      <c r="W249" s="136"/>
      <c r="X249" s="136"/>
      <c r="Y249" s="136"/>
      <c r="Z249" s="136"/>
      <c r="AA249" s="140"/>
      <c r="AT249" s="141" t="s">
        <v>121</v>
      </c>
      <c r="AU249" s="141" t="s">
        <v>76</v>
      </c>
      <c r="AV249" s="141" t="s">
        <v>118</v>
      </c>
      <c r="AW249" s="141" t="s">
        <v>90</v>
      </c>
      <c r="AX249" s="141" t="s">
        <v>17</v>
      </c>
      <c r="AY249" s="141" t="s">
        <v>112</v>
      </c>
    </row>
    <row r="250" spans="2:65" s="6" customFormat="1" ht="27" customHeight="1">
      <c r="B250" s="21"/>
      <c r="C250" s="117" t="s">
        <v>432</v>
      </c>
      <c r="D250" s="117" t="s">
        <v>113</v>
      </c>
      <c r="E250" s="118" t="s">
        <v>433</v>
      </c>
      <c r="F250" s="284" t="s">
        <v>434</v>
      </c>
      <c r="G250" s="285"/>
      <c r="H250" s="285"/>
      <c r="I250" s="285"/>
      <c r="J250" s="120" t="s">
        <v>149</v>
      </c>
      <c r="K250" s="121">
        <v>4</v>
      </c>
      <c r="L250" s="286"/>
      <c r="M250" s="285"/>
      <c r="N250" s="287">
        <f>ROUND($L$250*$K$250,2)</f>
        <v>0</v>
      </c>
      <c r="O250" s="285"/>
      <c r="P250" s="285"/>
      <c r="Q250" s="285"/>
      <c r="R250" s="119"/>
      <c r="S250" s="41"/>
      <c r="T250" s="122"/>
      <c r="U250" s="123" t="s">
        <v>38</v>
      </c>
      <c r="V250" s="22"/>
      <c r="W250" s="22"/>
      <c r="X250" s="124">
        <v>0.0003</v>
      </c>
      <c r="Y250" s="124">
        <f>$X$250*$K$250</f>
        <v>0.0012</v>
      </c>
      <c r="Z250" s="124">
        <v>0</v>
      </c>
      <c r="AA250" s="125">
        <f>$Z$250*$K$250</f>
        <v>0</v>
      </c>
      <c r="AR250" s="80" t="s">
        <v>118</v>
      </c>
      <c r="AT250" s="80" t="s">
        <v>113</v>
      </c>
      <c r="AU250" s="80" t="s">
        <v>76</v>
      </c>
      <c r="AY250" s="6" t="s">
        <v>112</v>
      </c>
      <c r="BE250" s="126">
        <f>IF($U$250="základní",$N$250,0)</f>
        <v>0</v>
      </c>
      <c r="BF250" s="126">
        <f>IF($U$250="snížená",$N$250,0)</f>
        <v>0</v>
      </c>
      <c r="BG250" s="126">
        <f>IF($U$250="zákl. přenesená",$N$250,0)</f>
        <v>0</v>
      </c>
      <c r="BH250" s="126">
        <f>IF($U$250="sníž. přenesená",$N$250,0)</f>
        <v>0</v>
      </c>
      <c r="BI250" s="126">
        <f>IF($U$250="nulová",$N$250,0)</f>
        <v>0</v>
      </c>
      <c r="BJ250" s="80" t="s">
        <v>17</v>
      </c>
      <c r="BK250" s="126">
        <f>ROUND($L$250*$K$250,2)</f>
        <v>0</v>
      </c>
      <c r="BL250" s="80" t="s">
        <v>118</v>
      </c>
      <c r="BM250" s="80" t="s">
        <v>435</v>
      </c>
    </row>
    <row r="251" spans="2:47" s="6" customFormat="1" ht="16.5" customHeight="1">
      <c r="B251" s="21"/>
      <c r="C251" s="22"/>
      <c r="D251" s="22"/>
      <c r="E251" s="22"/>
      <c r="F251" s="283" t="s">
        <v>434</v>
      </c>
      <c r="G251" s="259"/>
      <c r="H251" s="259"/>
      <c r="I251" s="259"/>
      <c r="J251" s="259"/>
      <c r="K251" s="259"/>
      <c r="L251" s="259"/>
      <c r="M251" s="259"/>
      <c r="N251" s="259"/>
      <c r="O251" s="259"/>
      <c r="P251" s="259"/>
      <c r="Q251" s="259"/>
      <c r="R251" s="259"/>
      <c r="S251" s="41"/>
      <c r="T251" s="50"/>
      <c r="U251" s="22"/>
      <c r="V251" s="22"/>
      <c r="W251" s="22"/>
      <c r="X251" s="22"/>
      <c r="Y251" s="22"/>
      <c r="Z251" s="22"/>
      <c r="AA251" s="51"/>
      <c r="AT251" s="6" t="s">
        <v>126</v>
      </c>
      <c r="AU251" s="6" t="s">
        <v>76</v>
      </c>
    </row>
    <row r="252" spans="2:65" s="6" customFormat="1" ht="15.75" customHeight="1">
      <c r="B252" s="21"/>
      <c r="C252" s="142" t="s">
        <v>436</v>
      </c>
      <c r="D252" s="142" t="s">
        <v>223</v>
      </c>
      <c r="E252" s="143" t="s">
        <v>437</v>
      </c>
      <c r="F252" s="291" t="s">
        <v>438</v>
      </c>
      <c r="G252" s="292"/>
      <c r="H252" s="292"/>
      <c r="I252" s="292"/>
      <c r="J252" s="144" t="s">
        <v>149</v>
      </c>
      <c r="K252" s="145">
        <v>48.48</v>
      </c>
      <c r="L252" s="293"/>
      <c r="M252" s="292"/>
      <c r="N252" s="294">
        <f>ROUND($L$252*$K$252,2)</f>
        <v>0</v>
      </c>
      <c r="O252" s="285"/>
      <c r="P252" s="285"/>
      <c r="Q252" s="285"/>
      <c r="R252" s="119"/>
      <c r="S252" s="41"/>
      <c r="T252" s="122"/>
      <c r="U252" s="123" t="s">
        <v>38</v>
      </c>
      <c r="V252" s="22"/>
      <c r="W252" s="22"/>
      <c r="X252" s="124">
        <v>0.005</v>
      </c>
      <c r="Y252" s="124">
        <f>$X$252*$K$252</f>
        <v>0.24239999999999998</v>
      </c>
      <c r="Z252" s="124">
        <v>0</v>
      </c>
      <c r="AA252" s="125">
        <f>$Z$252*$K$252</f>
        <v>0</v>
      </c>
      <c r="AR252" s="80" t="s">
        <v>157</v>
      </c>
      <c r="AT252" s="80" t="s">
        <v>223</v>
      </c>
      <c r="AU252" s="80" t="s">
        <v>76</v>
      </c>
      <c r="AY252" s="6" t="s">
        <v>112</v>
      </c>
      <c r="BE252" s="126">
        <f>IF($U$252="základní",$N$252,0)</f>
        <v>0</v>
      </c>
      <c r="BF252" s="126">
        <f>IF($U$252="snížená",$N$252,0)</f>
        <v>0</v>
      </c>
      <c r="BG252" s="126">
        <f>IF($U$252="zákl. přenesená",$N$252,0)</f>
        <v>0</v>
      </c>
      <c r="BH252" s="126">
        <f>IF($U$252="sníž. přenesená",$N$252,0)</f>
        <v>0</v>
      </c>
      <c r="BI252" s="126">
        <f>IF($U$252="nulová",$N$252,0)</f>
        <v>0</v>
      </c>
      <c r="BJ252" s="80" t="s">
        <v>17</v>
      </c>
      <c r="BK252" s="126">
        <f>ROUND($L$252*$K$252,2)</f>
        <v>0</v>
      </c>
      <c r="BL252" s="80" t="s">
        <v>118</v>
      </c>
      <c r="BM252" s="80" t="s">
        <v>439</v>
      </c>
    </row>
    <row r="253" spans="2:47" s="6" customFormat="1" ht="16.5" customHeight="1">
      <c r="B253" s="21"/>
      <c r="C253" s="22"/>
      <c r="D253" s="22"/>
      <c r="E253" s="22"/>
      <c r="F253" s="283" t="s">
        <v>438</v>
      </c>
      <c r="G253" s="259"/>
      <c r="H253" s="259"/>
      <c r="I253" s="259"/>
      <c r="J253" s="259"/>
      <c r="K253" s="259"/>
      <c r="L253" s="259"/>
      <c r="M253" s="259"/>
      <c r="N253" s="259"/>
      <c r="O253" s="259"/>
      <c r="P253" s="259"/>
      <c r="Q253" s="259"/>
      <c r="R253" s="259"/>
      <c r="S253" s="41"/>
      <c r="T253" s="50"/>
      <c r="U253" s="22"/>
      <c r="V253" s="22"/>
      <c r="W253" s="22"/>
      <c r="X253" s="22"/>
      <c r="Y253" s="22"/>
      <c r="Z253" s="22"/>
      <c r="AA253" s="51"/>
      <c r="AT253" s="6" t="s">
        <v>126</v>
      </c>
      <c r="AU253" s="6" t="s">
        <v>76</v>
      </c>
    </row>
    <row r="254" spans="2:47" s="6" customFormat="1" ht="27" customHeight="1">
      <c r="B254" s="21"/>
      <c r="C254" s="22"/>
      <c r="D254" s="22"/>
      <c r="E254" s="22"/>
      <c r="F254" s="299" t="s">
        <v>440</v>
      </c>
      <c r="G254" s="259"/>
      <c r="H254" s="259"/>
      <c r="I254" s="259"/>
      <c r="J254" s="259"/>
      <c r="K254" s="259"/>
      <c r="L254" s="259"/>
      <c r="M254" s="259"/>
      <c r="N254" s="259"/>
      <c r="O254" s="259"/>
      <c r="P254" s="259"/>
      <c r="Q254" s="259"/>
      <c r="R254" s="259"/>
      <c r="S254" s="41"/>
      <c r="T254" s="50"/>
      <c r="U254" s="22"/>
      <c r="V254" s="22"/>
      <c r="W254" s="22"/>
      <c r="X254" s="22"/>
      <c r="Y254" s="22"/>
      <c r="Z254" s="22"/>
      <c r="AA254" s="51"/>
      <c r="AT254" s="6" t="s">
        <v>140</v>
      </c>
      <c r="AU254" s="6" t="s">
        <v>76</v>
      </c>
    </row>
    <row r="255" spans="2:51" s="6" customFormat="1" ht="15.75" customHeight="1">
      <c r="B255" s="127"/>
      <c r="C255" s="128"/>
      <c r="D255" s="128"/>
      <c r="E255" s="128"/>
      <c r="F255" s="289" t="s">
        <v>441</v>
      </c>
      <c r="G255" s="290"/>
      <c r="H255" s="290"/>
      <c r="I255" s="290"/>
      <c r="J255" s="128"/>
      <c r="K255" s="130">
        <v>36.36</v>
      </c>
      <c r="L255" s="128"/>
      <c r="M255" s="128"/>
      <c r="N255" s="128"/>
      <c r="O255" s="128"/>
      <c r="P255" s="128"/>
      <c r="Q255" s="128"/>
      <c r="R255" s="128"/>
      <c r="S255" s="131"/>
      <c r="T255" s="132"/>
      <c r="U255" s="128"/>
      <c r="V255" s="128"/>
      <c r="W255" s="128"/>
      <c r="X255" s="128"/>
      <c r="Y255" s="128"/>
      <c r="Z255" s="128"/>
      <c r="AA255" s="133"/>
      <c r="AT255" s="134" t="s">
        <v>121</v>
      </c>
      <c r="AU255" s="134" t="s">
        <v>76</v>
      </c>
      <c r="AV255" s="134" t="s">
        <v>76</v>
      </c>
      <c r="AW255" s="134" t="s">
        <v>90</v>
      </c>
      <c r="AX255" s="134" t="s">
        <v>68</v>
      </c>
      <c r="AY255" s="134" t="s">
        <v>112</v>
      </c>
    </row>
    <row r="256" spans="2:51" s="6" customFormat="1" ht="15.75" customHeight="1">
      <c r="B256" s="127"/>
      <c r="C256" s="128"/>
      <c r="D256" s="128"/>
      <c r="E256" s="128"/>
      <c r="F256" s="289" t="s">
        <v>442</v>
      </c>
      <c r="G256" s="290"/>
      <c r="H256" s="290"/>
      <c r="I256" s="290"/>
      <c r="J256" s="128"/>
      <c r="K256" s="130">
        <v>12.12</v>
      </c>
      <c r="L256" s="128"/>
      <c r="M256" s="128"/>
      <c r="N256" s="128"/>
      <c r="O256" s="128"/>
      <c r="P256" s="128"/>
      <c r="Q256" s="128"/>
      <c r="R256" s="128"/>
      <c r="S256" s="131"/>
      <c r="T256" s="132"/>
      <c r="U256" s="128"/>
      <c r="V256" s="128"/>
      <c r="W256" s="128"/>
      <c r="X256" s="128"/>
      <c r="Y256" s="128"/>
      <c r="Z256" s="128"/>
      <c r="AA256" s="133"/>
      <c r="AT256" s="134" t="s">
        <v>121</v>
      </c>
      <c r="AU256" s="134" t="s">
        <v>76</v>
      </c>
      <c r="AV256" s="134" t="s">
        <v>76</v>
      </c>
      <c r="AW256" s="134" t="s">
        <v>90</v>
      </c>
      <c r="AX256" s="134" t="s">
        <v>68</v>
      </c>
      <c r="AY256" s="134" t="s">
        <v>112</v>
      </c>
    </row>
    <row r="257" spans="2:51" s="6" customFormat="1" ht="15.75" customHeight="1">
      <c r="B257" s="135"/>
      <c r="C257" s="136"/>
      <c r="D257" s="136"/>
      <c r="E257" s="136"/>
      <c r="F257" s="297" t="s">
        <v>134</v>
      </c>
      <c r="G257" s="298"/>
      <c r="H257" s="298"/>
      <c r="I257" s="298"/>
      <c r="J257" s="136"/>
      <c r="K257" s="137">
        <v>48.48</v>
      </c>
      <c r="L257" s="136"/>
      <c r="M257" s="136"/>
      <c r="N257" s="136"/>
      <c r="O257" s="136"/>
      <c r="P257" s="136"/>
      <c r="Q257" s="136"/>
      <c r="R257" s="136"/>
      <c r="S257" s="138"/>
      <c r="T257" s="139"/>
      <c r="U257" s="136"/>
      <c r="V257" s="136"/>
      <c r="W257" s="136"/>
      <c r="X257" s="136"/>
      <c r="Y257" s="136"/>
      <c r="Z257" s="136"/>
      <c r="AA257" s="140"/>
      <c r="AT257" s="141" t="s">
        <v>121</v>
      </c>
      <c r="AU257" s="141" t="s">
        <v>76</v>
      </c>
      <c r="AV257" s="141" t="s">
        <v>118</v>
      </c>
      <c r="AW257" s="141" t="s">
        <v>90</v>
      </c>
      <c r="AX257" s="141" t="s">
        <v>17</v>
      </c>
      <c r="AY257" s="141" t="s">
        <v>112</v>
      </c>
    </row>
    <row r="258" spans="2:65" s="6" customFormat="1" ht="15.75" customHeight="1">
      <c r="B258" s="21"/>
      <c r="C258" s="142" t="s">
        <v>443</v>
      </c>
      <c r="D258" s="142" t="s">
        <v>223</v>
      </c>
      <c r="E258" s="143" t="s">
        <v>444</v>
      </c>
      <c r="F258" s="291" t="s">
        <v>445</v>
      </c>
      <c r="G258" s="292"/>
      <c r="H258" s="292"/>
      <c r="I258" s="292"/>
      <c r="J258" s="144" t="s">
        <v>149</v>
      </c>
      <c r="K258" s="145">
        <v>92.92</v>
      </c>
      <c r="L258" s="293"/>
      <c r="M258" s="292"/>
      <c r="N258" s="294">
        <f>ROUND($L$258*$K$258,2)</f>
        <v>0</v>
      </c>
      <c r="O258" s="285"/>
      <c r="P258" s="285"/>
      <c r="Q258" s="285"/>
      <c r="R258" s="119"/>
      <c r="S258" s="41"/>
      <c r="T258" s="122"/>
      <c r="U258" s="123" t="s">
        <v>38</v>
      </c>
      <c r="V258" s="22"/>
      <c r="W258" s="22"/>
      <c r="X258" s="124">
        <v>0.0005</v>
      </c>
      <c r="Y258" s="124">
        <f>$X$258*$K$258</f>
        <v>0.04646</v>
      </c>
      <c r="Z258" s="124">
        <v>0</v>
      </c>
      <c r="AA258" s="125">
        <f>$Z$258*$K$258</f>
        <v>0</v>
      </c>
      <c r="AR258" s="80" t="s">
        <v>157</v>
      </c>
      <c r="AT258" s="80" t="s">
        <v>223</v>
      </c>
      <c r="AU258" s="80" t="s">
        <v>76</v>
      </c>
      <c r="AY258" s="6" t="s">
        <v>112</v>
      </c>
      <c r="BE258" s="126">
        <f>IF($U$258="základní",$N$258,0)</f>
        <v>0</v>
      </c>
      <c r="BF258" s="126">
        <f>IF($U$258="snížená",$N$258,0)</f>
        <v>0</v>
      </c>
      <c r="BG258" s="126">
        <f>IF($U$258="zákl. přenesená",$N$258,0)</f>
        <v>0</v>
      </c>
      <c r="BH258" s="126">
        <f>IF($U$258="sníž. přenesená",$N$258,0)</f>
        <v>0</v>
      </c>
      <c r="BI258" s="126">
        <f>IF($U$258="nulová",$N$258,0)</f>
        <v>0</v>
      </c>
      <c r="BJ258" s="80" t="s">
        <v>17</v>
      </c>
      <c r="BK258" s="126">
        <f>ROUND($L$258*$K$258,2)</f>
        <v>0</v>
      </c>
      <c r="BL258" s="80" t="s">
        <v>118</v>
      </c>
      <c r="BM258" s="80" t="s">
        <v>446</v>
      </c>
    </row>
    <row r="259" spans="2:47" s="6" customFormat="1" ht="16.5" customHeight="1">
      <c r="B259" s="21"/>
      <c r="C259" s="22"/>
      <c r="D259" s="22"/>
      <c r="E259" s="22"/>
      <c r="F259" s="283" t="s">
        <v>445</v>
      </c>
      <c r="G259" s="259"/>
      <c r="H259" s="259"/>
      <c r="I259" s="259"/>
      <c r="J259" s="259"/>
      <c r="K259" s="259"/>
      <c r="L259" s="259"/>
      <c r="M259" s="259"/>
      <c r="N259" s="259"/>
      <c r="O259" s="259"/>
      <c r="P259" s="259"/>
      <c r="Q259" s="259"/>
      <c r="R259" s="259"/>
      <c r="S259" s="41"/>
      <c r="T259" s="50"/>
      <c r="U259" s="22"/>
      <c r="V259" s="22"/>
      <c r="W259" s="22"/>
      <c r="X259" s="22"/>
      <c r="Y259" s="22"/>
      <c r="Z259" s="22"/>
      <c r="AA259" s="51"/>
      <c r="AT259" s="6" t="s">
        <v>126</v>
      </c>
      <c r="AU259" s="6" t="s">
        <v>76</v>
      </c>
    </row>
    <row r="260" spans="2:47" s="6" customFormat="1" ht="27" customHeight="1">
      <c r="B260" s="21"/>
      <c r="C260" s="22"/>
      <c r="D260" s="22"/>
      <c r="E260" s="22"/>
      <c r="F260" s="299" t="s">
        <v>447</v>
      </c>
      <c r="G260" s="259"/>
      <c r="H260" s="259"/>
      <c r="I260" s="259"/>
      <c r="J260" s="259"/>
      <c r="K260" s="259"/>
      <c r="L260" s="259"/>
      <c r="M260" s="259"/>
      <c r="N260" s="259"/>
      <c r="O260" s="259"/>
      <c r="P260" s="259"/>
      <c r="Q260" s="259"/>
      <c r="R260" s="259"/>
      <c r="S260" s="41"/>
      <c r="T260" s="50"/>
      <c r="U260" s="22"/>
      <c r="V260" s="22"/>
      <c r="W260" s="22"/>
      <c r="X260" s="22"/>
      <c r="Y260" s="22"/>
      <c r="Z260" s="22"/>
      <c r="AA260" s="51"/>
      <c r="AT260" s="6" t="s">
        <v>140</v>
      </c>
      <c r="AU260" s="6" t="s">
        <v>76</v>
      </c>
    </row>
    <row r="261" spans="2:51" s="6" customFormat="1" ht="15.75" customHeight="1">
      <c r="B261" s="127"/>
      <c r="C261" s="128"/>
      <c r="D261" s="128"/>
      <c r="E261" s="128"/>
      <c r="F261" s="289" t="s">
        <v>448</v>
      </c>
      <c r="G261" s="290"/>
      <c r="H261" s="290"/>
      <c r="I261" s="290"/>
      <c r="J261" s="128"/>
      <c r="K261" s="130">
        <v>60.6</v>
      </c>
      <c r="L261" s="128"/>
      <c r="M261" s="128"/>
      <c r="N261" s="128"/>
      <c r="O261" s="128"/>
      <c r="P261" s="128"/>
      <c r="Q261" s="128"/>
      <c r="R261" s="128"/>
      <c r="S261" s="131"/>
      <c r="T261" s="132"/>
      <c r="U261" s="128"/>
      <c r="V261" s="128"/>
      <c r="W261" s="128"/>
      <c r="X261" s="128"/>
      <c r="Y261" s="128"/>
      <c r="Z261" s="128"/>
      <c r="AA261" s="133"/>
      <c r="AT261" s="134" t="s">
        <v>121</v>
      </c>
      <c r="AU261" s="134" t="s">
        <v>76</v>
      </c>
      <c r="AV261" s="134" t="s">
        <v>76</v>
      </c>
      <c r="AW261" s="134" t="s">
        <v>90</v>
      </c>
      <c r="AX261" s="134" t="s">
        <v>68</v>
      </c>
      <c r="AY261" s="134" t="s">
        <v>112</v>
      </c>
    </row>
    <row r="262" spans="2:51" s="6" customFormat="1" ht="15.75" customHeight="1">
      <c r="B262" s="127"/>
      <c r="C262" s="128"/>
      <c r="D262" s="128"/>
      <c r="E262" s="128"/>
      <c r="F262" s="289" t="s">
        <v>449</v>
      </c>
      <c r="G262" s="290"/>
      <c r="H262" s="290"/>
      <c r="I262" s="290"/>
      <c r="J262" s="128"/>
      <c r="K262" s="130">
        <v>32.32</v>
      </c>
      <c r="L262" s="128"/>
      <c r="M262" s="128"/>
      <c r="N262" s="128"/>
      <c r="O262" s="128"/>
      <c r="P262" s="128"/>
      <c r="Q262" s="128"/>
      <c r="R262" s="128"/>
      <c r="S262" s="131"/>
      <c r="T262" s="132"/>
      <c r="U262" s="128"/>
      <c r="V262" s="128"/>
      <c r="W262" s="128"/>
      <c r="X262" s="128"/>
      <c r="Y262" s="128"/>
      <c r="Z262" s="128"/>
      <c r="AA262" s="133"/>
      <c r="AT262" s="134" t="s">
        <v>121</v>
      </c>
      <c r="AU262" s="134" t="s">
        <v>76</v>
      </c>
      <c r="AV262" s="134" t="s">
        <v>76</v>
      </c>
      <c r="AW262" s="134" t="s">
        <v>90</v>
      </c>
      <c r="AX262" s="134" t="s">
        <v>68</v>
      </c>
      <c r="AY262" s="134" t="s">
        <v>112</v>
      </c>
    </row>
    <row r="263" spans="2:51" s="6" customFormat="1" ht="15.75" customHeight="1">
      <c r="B263" s="135"/>
      <c r="C263" s="136"/>
      <c r="D263" s="136"/>
      <c r="E263" s="136"/>
      <c r="F263" s="297" t="s">
        <v>134</v>
      </c>
      <c r="G263" s="298"/>
      <c r="H263" s="298"/>
      <c r="I263" s="298"/>
      <c r="J263" s="136"/>
      <c r="K263" s="137">
        <v>92.92</v>
      </c>
      <c r="L263" s="136"/>
      <c r="M263" s="136"/>
      <c r="N263" s="136"/>
      <c r="O263" s="136"/>
      <c r="P263" s="136"/>
      <c r="Q263" s="136"/>
      <c r="R263" s="136"/>
      <c r="S263" s="138"/>
      <c r="T263" s="139"/>
      <c r="U263" s="136"/>
      <c r="V263" s="136"/>
      <c r="W263" s="136"/>
      <c r="X263" s="136"/>
      <c r="Y263" s="136"/>
      <c r="Z263" s="136"/>
      <c r="AA263" s="140"/>
      <c r="AT263" s="141" t="s">
        <v>121</v>
      </c>
      <c r="AU263" s="141" t="s">
        <v>76</v>
      </c>
      <c r="AV263" s="141" t="s">
        <v>118</v>
      </c>
      <c r="AW263" s="141" t="s">
        <v>90</v>
      </c>
      <c r="AX263" s="141" t="s">
        <v>17</v>
      </c>
      <c r="AY263" s="141" t="s">
        <v>112</v>
      </c>
    </row>
    <row r="264" spans="2:65" s="6" customFormat="1" ht="15.75" customHeight="1">
      <c r="B264" s="21"/>
      <c r="C264" s="142" t="s">
        <v>450</v>
      </c>
      <c r="D264" s="142" t="s">
        <v>223</v>
      </c>
      <c r="E264" s="143" t="s">
        <v>451</v>
      </c>
      <c r="F264" s="291" t="s">
        <v>452</v>
      </c>
      <c r="G264" s="292"/>
      <c r="H264" s="292"/>
      <c r="I264" s="292"/>
      <c r="J264" s="144" t="s">
        <v>149</v>
      </c>
      <c r="K264" s="145">
        <v>52.52</v>
      </c>
      <c r="L264" s="293"/>
      <c r="M264" s="292"/>
      <c r="N264" s="294">
        <f>ROUND($L$264*$K$264,2)</f>
        <v>0</v>
      </c>
      <c r="O264" s="285"/>
      <c r="P264" s="285"/>
      <c r="Q264" s="285"/>
      <c r="R264" s="119"/>
      <c r="S264" s="41"/>
      <c r="T264" s="122"/>
      <c r="U264" s="123" t="s">
        <v>38</v>
      </c>
      <c r="V264" s="22"/>
      <c r="W264" s="22"/>
      <c r="X264" s="124">
        <v>5E-05</v>
      </c>
      <c r="Y264" s="124">
        <f>$X$264*$K$264</f>
        <v>0.0026260000000000003</v>
      </c>
      <c r="Z264" s="124">
        <v>0</v>
      </c>
      <c r="AA264" s="125">
        <f>$Z$264*$K$264</f>
        <v>0</v>
      </c>
      <c r="AR264" s="80" t="s">
        <v>157</v>
      </c>
      <c r="AT264" s="80" t="s">
        <v>223</v>
      </c>
      <c r="AU264" s="80" t="s">
        <v>76</v>
      </c>
      <c r="AY264" s="6" t="s">
        <v>112</v>
      </c>
      <c r="BE264" s="126">
        <f>IF($U$264="základní",$N$264,0)</f>
        <v>0</v>
      </c>
      <c r="BF264" s="126">
        <f>IF($U$264="snížená",$N$264,0)</f>
        <v>0</v>
      </c>
      <c r="BG264" s="126">
        <f>IF($U$264="zákl. přenesená",$N$264,0)</f>
        <v>0</v>
      </c>
      <c r="BH264" s="126">
        <f>IF($U$264="sníž. přenesená",$N$264,0)</f>
        <v>0</v>
      </c>
      <c r="BI264" s="126">
        <f>IF($U$264="nulová",$N$264,0)</f>
        <v>0</v>
      </c>
      <c r="BJ264" s="80" t="s">
        <v>17</v>
      </c>
      <c r="BK264" s="126">
        <f>ROUND($L$264*$K$264,2)</f>
        <v>0</v>
      </c>
      <c r="BL264" s="80" t="s">
        <v>118</v>
      </c>
      <c r="BM264" s="80" t="s">
        <v>453</v>
      </c>
    </row>
    <row r="265" spans="2:47" s="6" customFormat="1" ht="16.5" customHeight="1">
      <c r="B265" s="21"/>
      <c r="C265" s="22"/>
      <c r="D265" s="22"/>
      <c r="E265" s="22"/>
      <c r="F265" s="283" t="s">
        <v>452</v>
      </c>
      <c r="G265" s="259"/>
      <c r="H265" s="259"/>
      <c r="I265" s="259"/>
      <c r="J265" s="259"/>
      <c r="K265" s="259"/>
      <c r="L265" s="259"/>
      <c r="M265" s="259"/>
      <c r="N265" s="259"/>
      <c r="O265" s="259"/>
      <c r="P265" s="259"/>
      <c r="Q265" s="259"/>
      <c r="R265" s="259"/>
      <c r="S265" s="41"/>
      <c r="T265" s="50"/>
      <c r="U265" s="22"/>
      <c r="V265" s="22"/>
      <c r="W265" s="22"/>
      <c r="X265" s="22"/>
      <c r="Y265" s="22"/>
      <c r="Z265" s="22"/>
      <c r="AA265" s="51"/>
      <c r="AT265" s="6" t="s">
        <v>126</v>
      </c>
      <c r="AU265" s="6" t="s">
        <v>76</v>
      </c>
    </row>
    <row r="266" spans="2:47" s="6" customFormat="1" ht="27" customHeight="1">
      <c r="B266" s="21"/>
      <c r="C266" s="22"/>
      <c r="D266" s="22"/>
      <c r="E266" s="22"/>
      <c r="F266" s="299" t="s">
        <v>454</v>
      </c>
      <c r="G266" s="259"/>
      <c r="H266" s="259"/>
      <c r="I266" s="259"/>
      <c r="J266" s="259"/>
      <c r="K266" s="259"/>
      <c r="L266" s="259"/>
      <c r="M266" s="259"/>
      <c r="N266" s="259"/>
      <c r="O266" s="259"/>
      <c r="P266" s="259"/>
      <c r="Q266" s="259"/>
      <c r="R266" s="259"/>
      <c r="S266" s="41"/>
      <c r="T266" s="50"/>
      <c r="U266" s="22"/>
      <c r="V266" s="22"/>
      <c r="W266" s="22"/>
      <c r="X266" s="22"/>
      <c r="Y266" s="22"/>
      <c r="Z266" s="22"/>
      <c r="AA266" s="51"/>
      <c r="AT266" s="6" t="s">
        <v>140</v>
      </c>
      <c r="AU266" s="6" t="s">
        <v>76</v>
      </c>
    </row>
    <row r="267" spans="2:51" s="6" customFormat="1" ht="15.75" customHeight="1">
      <c r="B267" s="127"/>
      <c r="C267" s="128"/>
      <c r="D267" s="128"/>
      <c r="E267" s="128"/>
      <c r="F267" s="289" t="s">
        <v>455</v>
      </c>
      <c r="G267" s="290"/>
      <c r="H267" s="290"/>
      <c r="I267" s="290"/>
      <c r="J267" s="128"/>
      <c r="K267" s="130">
        <v>52.52</v>
      </c>
      <c r="L267" s="128"/>
      <c r="M267" s="128"/>
      <c r="N267" s="128"/>
      <c r="O267" s="128"/>
      <c r="P267" s="128"/>
      <c r="Q267" s="128"/>
      <c r="R267" s="128"/>
      <c r="S267" s="131"/>
      <c r="T267" s="132"/>
      <c r="U267" s="128"/>
      <c r="V267" s="128"/>
      <c r="W267" s="128"/>
      <c r="X267" s="128"/>
      <c r="Y267" s="128"/>
      <c r="Z267" s="128"/>
      <c r="AA267" s="133"/>
      <c r="AT267" s="134" t="s">
        <v>121</v>
      </c>
      <c r="AU267" s="134" t="s">
        <v>76</v>
      </c>
      <c r="AV267" s="134" t="s">
        <v>76</v>
      </c>
      <c r="AW267" s="134" t="s">
        <v>90</v>
      </c>
      <c r="AX267" s="134" t="s">
        <v>17</v>
      </c>
      <c r="AY267" s="134" t="s">
        <v>112</v>
      </c>
    </row>
    <row r="268" spans="2:65" s="6" customFormat="1" ht="39" customHeight="1">
      <c r="B268" s="21"/>
      <c r="C268" s="117" t="s">
        <v>456</v>
      </c>
      <c r="D268" s="117" t="s">
        <v>113</v>
      </c>
      <c r="E268" s="118" t="s">
        <v>457</v>
      </c>
      <c r="F268" s="284" t="s">
        <v>458</v>
      </c>
      <c r="G268" s="285"/>
      <c r="H268" s="285"/>
      <c r="I268" s="285"/>
      <c r="J268" s="120" t="s">
        <v>116</v>
      </c>
      <c r="K268" s="121">
        <v>421</v>
      </c>
      <c r="L268" s="286"/>
      <c r="M268" s="285"/>
      <c r="N268" s="287">
        <f>ROUND($L$268*$K$268,2)</f>
        <v>0</v>
      </c>
      <c r="O268" s="285"/>
      <c r="P268" s="285"/>
      <c r="Q268" s="285"/>
      <c r="R268" s="119" t="s">
        <v>117</v>
      </c>
      <c r="S268" s="41"/>
      <c r="T268" s="122"/>
      <c r="U268" s="123" t="s">
        <v>38</v>
      </c>
      <c r="V268" s="22"/>
      <c r="W268" s="22"/>
      <c r="X268" s="124">
        <v>0</v>
      </c>
      <c r="Y268" s="124">
        <f>$X$268*$K$268</f>
        <v>0</v>
      </c>
      <c r="Z268" s="124">
        <v>0</v>
      </c>
      <c r="AA268" s="125">
        <f>$Z$268*$K$268</f>
        <v>0</v>
      </c>
      <c r="AR268" s="80" t="s">
        <v>118</v>
      </c>
      <c r="AT268" s="80" t="s">
        <v>113</v>
      </c>
      <c r="AU268" s="80" t="s">
        <v>76</v>
      </c>
      <c r="AY268" s="6" t="s">
        <v>112</v>
      </c>
      <c r="BE268" s="126">
        <f>IF($U$268="základní",$N$268,0)</f>
        <v>0</v>
      </c>
      <c r="BF268" s="126">
        <f>IF($U$268="snížená",$N$268,0)</f>
        <v>0</v>
      </c>
      <c r="BG268" s="126">
        <f>IF($U$268="zákl. přenesená",$N$268,0)</f>
        <v>0</v>
      </c>
      <c r="BH268" s="126">
        <f>IF($U$268="sníž. přenesená",$N$268,0)</f>
        <v>0</v>
      </c>
      <c r="BI268" s="126">
        <f>IF($U$268="nulová",$N$268,0)</f>
        <v>0</v>
      </c>
      <c r="BJ268" s="80" t="s">
        <v>17</v>
      </c>
      <c r="BK268" s="126">
        <f>ROUND($L$268*$K$268,2)</f>
        <v>0</v>
      </c>
      <c r="BL268" s="80" t="s">
        <v>118</v>
      </c>
      <c r="BM268" s="80" t="s">
        <v>459</v>
      </c>
    </row>
    <row r="269" spans="2:47" s="6" customFormat="1" ht="27" customHeight="1">
      <c r="B269" s="21"/>
      <c r="C269" s="22"/>
      <c r="D269" s="22"/>
      <c r="E269" s="22"/>
      <c r="F269" s="283" t="s">
        <v>460</v>
      </c>
      <c r="G269" s="259"/>
      <c r="H269" s="259"/>
      <c r="I269" s="259"/>
      <c r="J269" s="259"/>
      <c r="K269" s="259"/>
      <c r="L269" s="259"/>
      <c r="M269" s="259"/>
      <c r="N269" s="259"/>
      <c r="O269" s="259"/>
      <c r="P269" s="259"/>
      <c r="Q269" s="259"/>
      <c r="R269" s="259"/>
      <c r="S269" s="41"/>
      <c r="T269" s="50"/>
      <c r="U269" s="22"/>
      <c r="V269" s="22"/>
      <c r="W269" s="22"/>
      <c r="X269" s="22"/>
      <c r="Y269" s="22"/>
      <c r="Z269" s="22"/>
      <c r="AA269" s="51"/>
      <c r="AT269" s="6" t="s">
        <v>126</v>
      </c>
      <c r="AU269" s="6" t="s">
        <v>76</v>
      </c>
    </row>
    <row r="270" spans="2:47" s="6" customFormat="1" ht="27" customHeight="1">
      <c r="B270" s="21"/>
      <c r="C270" s="22"/>
      <c r="D270" s="22"/>
      <c r="E270" s="22"/>
      <c r="F270" s="299" t="s">
        <v>461</v>
      </c>
      <c r="G270" s="259"/>
      <c r="H270" s="259"/>
      <c r="I270" s="259"/>
      <c r="J270" s="259"/>
      <c r="K270" s="259"/>
      <c r="L270" s="259"/>
      <c r="M270" s="259"/>
      <c r="N270" s="259"/>
      <c r="O270" s="259"/>
      <c r="P270" s="259"/>
      <c r="Q270" s="259"/>
      <c r="R270" s="259"/>
      <c r="S270" s="41"/>
      <c r="T270" s="50"/>
      <c r="U270" s="22"/>
      <c r="V270" s="22"/>
      <c r="W270" s="22"/>
      <c r="X270" s="22"/>
      <c r="Y270" s="22"/>
      <c r="Z270" s="22"/>
      <c r="AA270" s="51"/>
      <c r="AT270" s="6" t="s">
        <v>140</v>
      </c>
      <c r="AU270" s="6" t="s">
        <v>76</v>
      </c>
    </row>
    <row r="271" spans="2:51" s="6" customFormat="1" ht="15.75" customHeight="1">
      <c r="B271" s="127"/>
      <c r="C271" s="128"/>
      <c r="D271" s="128"/>
      <c r="E271" s="128"/>
      <c r="F271" s="289" t="s">
        <v>462</v>
      </c>
      <c r="G271" s="290"/>
      <c r="H271" s="290"/>
      <c r="I271" s="290"/>
      <c r="J271" s="128"/>
      <c r="K271" s="130">
        <v>421</v>
      </c>
      <c r="L271" s="128"/>
      <c r="M271" s="128"/>
      <c r="N271" s="128"/>
      <c r="O271" s="128"/>
      <c r="P271" s="128"/>
      <c r="Q271" s="128"/>
      <c r="R271" s="128"/>
      <c r="S271" s="131"/>
      <c r="T271" s="132"/>
      <c r="U271" s="128"/>
      <c r="V271" s="128"/>
      <c r="W271" s="128"/>
      <c r="X271" s="128"/>
      <c r="Y271" s="128"/>
      <c r="Z271" s="128"/>
      <c r="AA271" s="133"/>
      <c r="AT271" s="134" t="s">
        <v>121</v>
      </c>
      <c r="AU271" s="134" t="s">
        <v>76</v>
      </c>
      <c r="AV271" s="134" t="s">
        <v>76</v>
      </c>
      <c r="AW271" s="134" t="s">
        <v>90</v>
      </c>
      <c r="AX271" s="134" t="s">
        <v>17</v>
      </c>
      <c r="AY271" s="134" t="s">
        <v>112</v>
      </c>
    </row>
    <row r="272" spans="2:65" s="6" customFormat="1" ht="15.75" customHeight="1">
      <c r="B272" s="21"/>
      <c r="C272" s="142" t="s">
        <v>463</v>
      </c>
      <c r="D272" s="142" t="s">
        <v>223</v>
      </c>
      <c r="E272" s="143" t="s">
        <v>464</v>
      </c>
      <c r="F272" s="291" t="s">
        <v>465</v>
      </c>
      <c r="G272" s="292"/>
      <c r="H272" s="292"/>
      <c r="I272" s="292"/>
      <c r="J272" s="144" t="s">
        <v>466</v>
      </c>
      <c r="K272" s="145">
        <v>1.03</v>
      </c>
      <c r="L272" s="293"/>
      <c r="M272" s="292"/>
      <c r="N272" s="294">
        <f>ROUND($L$272*$K$272,2)</f>
        <v>0</v>
      </c>
      <c r="O272" s="285"/>
      <c r="P272" s="285"/>
      <c r="Q272" s="285"/>
      <c r="R272" s="119"/>
      <c r="S272" s="41"/>
      <c r="T272" s="122"/>
      <c r="U272" s="123" t="s">
        <v>38</v>
      </c>
      <c r="V272" s="22"/>
      <c r="W272" s="22"/>
      <c r="X272" s="124">
        <v>0.001</v>
      </c>
      <c r="Y272" s="124">
        <f>$X$272*$K$272</f>
        <v>0.00103</v>
      </c>
      <c r="Z272" s="124">
        <v>0</v>
      </c>
      <c r="AA272" s="125">
        <f>$Z$272*$K$272</f>
        <v>0</v>
      </c>
      <c r="AR272" s="80" t="s">
        <v>157</v>
      </c>
      <c r="AT272" s="80" t="s">
        <v>223</v>
      </c>
      <c r="AU272" s="80" t="s">
        <v>76</v>
      </c>
      <c r="AY272" s="6" t="s">
        <v>112</v>
      </c>
      <c r="BE272" s="126">
        <f>IF($U$272="základní",$N$272,0)</f>
        <v>0</v>
      </c>
      <c r="BF272" s="126">
        <f>IF($U$272="snížená",$N$272,0)</f>
        <v>0</v>
      </c>
      <c r="BG272" s="126">
        <f>IF($U$272="zákl. přenesená",$N$272,0)</f>
        <v>0</v>
      </c>
      <c r="BH272" s="126">
        <f>IF($U$272="sníž. přenesená",$N$272,0)</f>
        <v>0</v>
      </c>
      <c r="BI272" s="126">
        <f>IF($U$272="nulová",$N$272,0)</f>
        <v>0</v>
      </c>
      <c r="BJ272" s="80" t="s">
        <v>17</v>
      </c>
      <c r="BK272" s="126">
        <f>ROUND($L$272*$K$272,2)</f>
        <v>0</v>
      </c>
      <c r="BL272" s="80" t="s">
        <v>118</v>
      </c>
      <c r="BM272" s="80" t="s">
        <v>467</v>
      </c>
    </row>
    <row r="273" spans="2:47" s="6" customFormat="1" ht="16.5" customHeight="1">
      <c r="B273" s="21"/>
      <c r="C273" s="22"/>
      <c r="D273" s="22"/>
      <c r="E273" s="22"/>
      <c r="F273" s="283" t="s">
        <v>468</v>
      </c>
      <c r="G273" s="259"/>
      <c r="H273" s="259"/>
      <c r="I273" s="259"/>
      <c r="J273" s="259"/>
      <c r="K273" s="259"/>
      <c r="L273" s="259"/>
      <c r="M273" s="259"/>
      <c r="N273" s="259"/>
      <c r="O273" s="259"/>
      <c r="P273" s="259"/>
      <c r="Q273" s="259"/>
      <c r="R273" s="259"/>
      <c r="S273" s="41"/>
      <c r="T273" s="50"/>
      <c r="U273" s="22"/>
      <c r="V273" s="22"/>
      <c r="W273" s="22"/>
      <c r="X273" s="22"/>
      <c r="Y273" s="22"/>
      <c r="Z273" s="22"/>
      <c r="AA273" s="51"/>
      <c r="AT273" s="6" t="s">
        <v>126</v>
      </c>
      <c r="AU273" s="6" t="s">
        <v>76</v>
      </c>
    </row>
    <row r="274" spans="2:51" s="6" customFormat="1" ht="15.75" customHeight="1">
      <c r="B274" s="127"/>
      <c r="C274" s="128"/>
      <c r="D274" s="128"/>
      <c r="E274" s="128"/>
      <c r="F274" s="289" t="s">
        <v>376</v>
      </c>
      <c r="G274" s="290"/>
      <c r="H274" s="290"/>
      <c r="I274" s="290"/>
      <c r="J274" s="128"/>
      <c r="K274" s="130">
        <v>1.03</v>
      </c>
      <c r="L274" s="128"/>
      <c r="M274" s="128"/>
      <c r="N274" s="128"/>
      <c r="O274" s="128"/>
      <c r="P274" s="128"/>
      <c r="Q274" s="128"/>
      <c r="R274" s="128"/>
      <c r="S274" s="131"/>
      <c r="T274" s="132"/>
      <c r="U274" s="128"/>
      <c r="V274" s="128"/>
      <c r="W274" s="128"/>
      <c r="X274" s="128"/>
      <c r="Y274" s="128"/>
      <c r="Z274" s="128"/>
      <c r="AA274" s="133"/>
      <c r="AT274" s="134" t="s">
        <v>121</v>
      </c>
      <c r="AU274" s="134" t="s">
        <v>76</v>
      </c>
      <c r="AV274" s="134" t="s">
        <v>76</v>
      </c>
      <c r="AW274" s="134" t="s">
        <v>90</v>
      </c>
      <c r="AX274" s="134" t="s">
        <v>17</v>
      </c>
      <c r="AY274" s="134" t="s">
        <v>112</v>
      </c>
    </row>
    <row r="275" spans="2:65" s="6" customFormat="1" ht="27" customHeight="1">
      <c r="B275" s="21"/>
      <c r="C275" s="117" t="s">
        <v>469</v>
      </c>
      <c r="D275" s="117" t="s">
        <v>113</v>
      </c>
      <c r="E275" s="118" t="s">
        <v>470</v>
      </c>
      <c r="F275" s="284" t="s">
        <v>471</v>
      </c>
      <c r="G275" s="285"/>
      <c r="H275" s="285"/>
      <c r="I275" s="285"/>
      <c r="J275" s="120" t="s">
        <v>116</v>
      </c>
      <c r="K275" s="121">
        <v>792</v>
      </c>
      <c r="L275" s="286"/>
      <c r="M275" s="285"/>
      <c r="N275" s="287">
        <f>ROUND($L$275*$K$275,2)</f>
        <v>0</v>
      </c>
      <c r="O275" s="285"/>
      <c r="P275" s="285"/>
      <c r="Q275" s="285"/>
      <c r="R275" s="119" t="s">
        <v>117</v>
      </c>
      <c r="S275" s="41"/>
      <c r="T275" s="122"/>
      <c r="U275" s="123" t="s">
        <v>38</v>
      </c>
      <c r="V275" s="22"/>
      <c r="W275" s="22"/>
      <c r="X275" s="124">
        <v>0</v>
      </c>
      <c r="Y275" s="124">
        <f>$X$275*$K$275</f>
        <v>0</v>
      </c>
      <c r="Z275" s="124">
        <v>0</v>
      </c>
      <c r="AA275" s="125">
        <f>$Z$275*$K$275</f>
        <v>0</v>
      </c>
      <c r="AR275" s="80" t="s">
        <v>118</v>
      </c>
      <c r="AT275" s="80" t="s">
        <v>113</v>
      </c>
      <c r="AU275" s="80" t="s">
        <v>76</v>
      </c>
      <c r="AY275" s="6" t="s">
        <v>112</v>
      </c>
      <c r="BE275" s="126">
        <f>IF($U$275="základní",$N$275,0)</f>
        <v>0</v>
      </c>
      <c r="BF275" s="126">
        <f>IF($U$275="snížená",$N$275,0)</f>
        <v>0</v>
      </c>
      <c r="BG275" s="126">
        <f>IF($U$275="zákl. přenesená",$N$275,0)</f>
        <v>0</v>
      </c>
      <c r="BH275" s="126">
        <f>IF($U$275="sníž. přenesená",$N$275,0)</f>
        <v>0</v>
      </c>
      <c r="BI275" s="126">
        <f>IF($U$275="nulová",$N$275,0)</f>
        <v>0</v>
      </c>
      <c r="BJ275" s="80" t="s">
        <v>17</v>
      </c>
      <c r="BK275" s="126">
        <f>ROUND($L$275*$K$275,2)</f>
        <v>0</v>
      </c>
      <c r="BL275" s="80" t="s">
        <v>118</v>
      </c>
      <c r="BM275" s="80" t="s">
        <v>472</v>
      </c>
    </row>
    <row r="276" spans="2:47" s="6" customFormat="1" ht="16.5" customHeight="1">
      <c r="B276" s="21"/>
      <c r="C276" s="22"/>
      <c r="D276" s="22"/>
      <c r="E276" s="22"/>
      <c r="F276" s="283" t="s">
        <v>473</v>
      </c>
      <c r="G276" s="259"/>
      <c r="H276" s="259"/>
      <c r="I276" s="259"/>
      <c r="J276" s="259"/>
      <c r="K276" s="259"/>
      <c r="L276" s="259"/>
      <c r="M276" s="259"/>
      <c r="N276" s="259"/>
      <c r="O276" s="259"/>
      <c r="P276" s="259"/>
      <c r="Q276" s="259"/>
      <c r="R276" s="259"/>
      <c r="S276" s="41"/>
      <c r="T276" s="50"/>
      <c r="U276" s="22"/>
      <c r="V276" s="22"/>
      <c r="W276" s="22"/>
      <c r="X276" s="22"/>
      <c r="Y276" s="22"/>
      <c r="Z276" s="22"/>
      <c r="AA276" s="51"/>
      <c r="AT276" s="6" t="s">
        <v>126</v>
      </c>
      <c r="AU276" s="6" t="s">
        <v>76</v>
      </c>
    </row>
    <row r="277" spans="2:51" s="6" customFormat="1" ht="15.75" customHeight="1">
      <c r="B277" s="127"/>
      <c r="C277" s="128"/>
      <c r="D277" s="128"/>
      <c r="E277" s="128"/>
      <c r="F277" s="289" t="s">
        <v>474</v>
      </c>
      <c r="G277" s="290"/>
      <c r="H277" s="290"/>
      <c r="I277" s="290"/>
      <c r="J277" s="128"/>
      <c r="K277" s="130">
        <v>792</v>
      </c>
      <c r="L277" s="128"/>
      <c r="M277" s="128"/>
      <c r="N277" s="128"/>
      <c r="O277" s="128"/>
      <c r="P277" s="128"/>
      <c r="Q277" s="128"/>
      <c r="R277" s="128"/>
      <c r="S277" s="131"/>
      <c r="T277" s="132"/>
      <c r="U277" s="128"/>
      <c r="V277" s="128"/>
      <c r="W277" s="128"/>
      <c r="X277" s="128"/>
      <c r="Y277" s="128"/>
      <c r="Z277" s="128"/>
      <c r="AA277" s="133"/>
      <c r="AT277" s="134" t="s">
        <v>121</v>
      </c>
      <c r="AU277" s="134" t="s">
        <v>76</v>
      </c>
      <c r="AV277" s="134" t="s">
        <v>76</v>
      </c>
      <c r="AW277" s="134" t="s">
        <v>90</v>
      </c>
      <c r="AX277" s="134" t="s">
        <v>17</v>
      </c>
      <c r="AY277" s="134" t="s">
        <v>112</v>
      </c>
    </row>
    <row r="278" spans="2:65" s="6" customFormat="1" ht="27" customHeight="1">
      <c r="B278" s="21"/>
      <c r="C278" s="117" t="s">
        <v>475</v>
      </c>
      <c r="D278" s="117" t="s">
        <v>113</v>
      </c>
      <c r="E278" s="118" t="s">
        <v>476</v>
      </c>
      <c r="F278" s="284" t="s">
        <v>477</v>
      </c>
      <c r="G278" s="285"/>
      <c r="H278" s="285"/>
      <c r="I278" s="285"/>
      <c r="J278" s="120" t="s">
        <v>149</v>
      </c>
      <c r="K278" s="121">
        <v>1</v>
      </c>
      <c r="L278" s="286"/>
      <c r="M278" s="285"/>
      <c r="N278" s="287">
        <f>ROUND($L$278*$K$278,2)</f>
        <v>0</v>
      </c>
      <c r="O278" s="285"/>
      <c r="P278" s="285"/>
      <c r="Q278" s="285"/>
      <c r="R278" s="119" t="s">
        <v>117</v>
      </c>
      <c r="S278" s="41"/>
      <c r="T278" s="122"/>
      <c r="U278" s="123" t="s">
        <v>38</v>
      </c>
      <c r="V278" s="22"/>
      <c r="W278" s="22"/>
      <c r="X278" s="124">
        <v>0</v>
      </c>
      <c r="Y278" s="124">
        <f>$X$278*$K$278</f>
        <v>0</v>
      </c>
      <c r="Z278" s="124">
        <v>0</v>
      </c>
      <c r="AA278" s="125">
        <f>$Z$278*$K$278</f>
        <v>0</v>
      </c>
      <c r="AR278" s="80" t="s">
        <v>118</v>
      </c>
      <c r="AT278" s="80" t="s">
        <v>113</v>
      </c>
      <c r="AU278" s="80" t="s">
        <v>76</v>
      </c>
      <c r="AY278" s="6" t="s">
        <v>112</v>
      </c>
      <c r="BE278" s="126">
        <f>IF($U$278="základní",$N$278,0)</f>
        <v>0</v>
      </c>
      <c r="BF278" s="126">
        <f>IF($U$278="snížená",$N$278,0)</f>
        <v>0</v>
      </c>
      <c r="BG278" s="126">
        <f>IF($U$278="zákl. přenesená",$N$278,0)</f>
        <v>0</v>
      </c>
      <c r="BH278" s="126">
        <f>IF($U$278="sníž. přenesená",$N$278,0)</f>
        <v>0</v>
      </c>
      <c r="BI278" s="126">
        <f>IF($U$278="nulová",$N$278,0)</f>
        <v>0</v>
      </c>
      <c r="BJ278" s="80" t="s">
        <v>17</v>
      </c>
      <c r="BK278" s="126">
        <f>ROUND($L$278*$K$278,2)</f>
        <v>0</v>
      </c>
      <c r="BL278" s="80" t="s">
        <v>118</v>
      </c>
      <c r="BM278" s="80" t="s">
        <v>478</v>
      </c>
    </row>
    <row r="279" spans="2:47" s="6" customFormat="1" ht="27" customHeight="1">
      <c r="B279" s="21"/>
      <c r="C279" s="22"/>
      <c r="D279" s="22"/>
      <c r="E279" s="22"/>
      <c r="F279" s="299" t="s">
        <v>479</v>
      </c>
      <c r="G279" s="259"/>
      <c r="H279" s="259"/>
      <c r="I279" s="259"/>
      <c r="J279" s="259"/>
      <c r="K279" s="259"/>
      <c r="L279" s="259"/>
      <c r="M279" s="259"/>
      <c r="N279" s="259"/>
      <c r="O279" s="259"/>
      <c r="P279" s="259"/>
      <c r="Q279" s="259"/>
      <c r="R279" s="259"/>
      <c r="S279" s="41"/>
      <c r="T279" s="50"/>
      <c r="U279" s="22"/>
      <c r="V279" s="22"/>
      <c r="W279" s="22"/>
      <c r="X279" s="22"/>
      <c r="Y279" s="22"/>
      <c r="Z279" s="22"/>
      <c r="AA279" s="51"/>
      <c r="AT279" s="6" t="s">
        <v>140</v>
      </c>
      <c r="AU279" s="6" t="s">
        <v>76</v>
      </c>
    </row>
    <row r="280" spans="2:65" s="6" customFormat="1" ht="27" customHeight="1">
      <c r="B280" s="21"/>
      <c r="C280" s="117" t="s">
        <v>480</v>
      </c>
      <c r="D280" s="117" t="s">
        <v>113</v>
      </c>
      <c r="E280" s="118" t="s">
        <v>481</v>
      </c>
      <c r="F280" s="284" t="s">
        <v>482</v>
      </c>
      <c r="G280" s="285"/>
      <c r="H280" s="285"/>
      <c r="I280" s="285"/>
      <c r="J280" s="120" t="s">
        <v>149</v>
      </c>
      <c r="K280" s="121">
        <v>2</v>
      </c>
      <c r="L280" s="286"/>
      <c r="M280" s="285"/>
      <c r="N280" s="287">
        <f>ROUND($L$280*$K$280,2)</f>
        <v>0</v>
      </c>
      <c r="O280" s="285"/>
      <c r="P280" s="285"/>
      <c r="Q280" s="285"/>
      <c r="R280" s="119" t="s">
        <v>117</v>
      </c>
      <c r="S280" s="41"/>
      <c r="T280" s="122"/>
      <c r="U280" s="123" t="s">
        <v>38</v>
      </c>
      <c r="V280" s="22"/>
      <c r="W280" s="22"/>
      <c r="X280" s="124">
        <v>0</v>
      </c>
      <c r="Y280" s="124">
        <f>$X$280*$K$280</f>
        <v>0</v>
      </c>
      <c r="Z280" s="124">
        <v>0</v>
      </c>
      <c r="AA280" s="125">
        <f>$Z$280*$K$280</f>
        <v>0</v>
      </c>
      <c r="AR280" s="80" t="s">
        <v>118</v>
      </c>
      <c r="AT280" s="80" t="s">
        <v>113</v>
      </c>
      <c r="AU280" s="80" t="s">
        <v>76</v>
      </c>
      <c r="AY280" s="6" t="s">
        <v>112</v>
      </c>
      <c r="BE280" s="126">
        <f>IF($U$280="základní",$N$280,0)</f>
        <v>0</v>
      </c>
      <c r="BF280" s="126">
        <f>IF($U$280="snížená",$N$280,0)</f>
        <v>0</v>
      </c>
      <c r="BG280" s="126">
        <f>IF($U$280="zákl. přenesená",$N$280,0)</f>
        <v>0</v>
      </c>
      <c r="BH280" s="126">
        <f>IF($U$280="sníž. přenesená",$N$280,0)</f>
        <v>0</v>
      </c>
      <c r="BI280" s="126">
        <f>IF($U$280="nulová",$N$280,0)</f>
        <v>0</v>
      </c>
      <c r="BJ280" s="80" t="s">
        <v>17</v>
      </c>
      <c r="BK280" s="126">
        <f>ROUND($L$280*$K$280,2)</f>
        <v>0</v>
      </c>
      <c r="BL280" s="80" t="s">
        <v>118</v>
      </c>
      <c r="BM280" s="80" t="s">
        <v>483</v>
      </c>
    </row>
    <row r="281" spans="2:47" s="6" customFormat="1" ht="27" customHeight="1">
      <c r="B281" s="21"/>
      <c r="C281" s="22"/>
      <c r="D281" s="22"/>
      <c r="E281" s="22"/>
      <c r="F281" s="299" t="s">
        <v>479</v>
      </c>
      <c r="G281" s="259"/>
      <c r="H281" s="259"/>
      <c r="I281" s="259"/>
      <c r="J281" s="259"/>
      <c r="K281" s="259"/>
      <c r="L281" s="259"/>
      <c r="M281" s="259"/>
      <c r="N281" s="259"/>
      <c r="O281" s="259"/>
      <c r="P281" s="259"/>
      <c r="Q281" s="259"/>
      <c r="R281" s="259"/>
      <c r="S281" s="41"/>
      <c r="T281" s="50"/>
      <c r="U281" s="22"/>
      <c r="V281" s="22"/>
      <c r="W281" s="22"/>
      <c r="X281" s="22"/>
      <c r="Y281" s="22"/>
      <c r="Z281" s="22"/>
      <c r="AA281" s="51"/>
      <c r="AT281" s="6" t="s">
        <v>140</v>
      </c>
      <c r="AU281" s="6" t="s">
        <v>76</v>
      </c>
    </row>
    <row r="282" spans="2:65" s="6" customFormat="1" ht="27" customHeight="1">
      <c r="B282" s="21"/>
      <c r="C282" s="117" t="s">
        <v>484</v>
      </c>
      <c r="D282" s="117" t="s">
        <v>113</v>
      </c>
      <c r="E282" s="118" t="s">
        <v>485</v>
      </c>
      <c r="F282" s="284" t="s">
        <v>486</v>
      </c>
      <c r="G282" s="285"/>
      <c r="H282" s="285"/>
      <c r="I282" s="285"/>
      <c r="J282" s="120" t="s">
        <v>149</v>
      </c>
      <c r="K282" s="121">
        <v>6</v>
      </c>
      <c r="L282" s="286"/>
      <c r="M282" s="285"/>
      <c r="N282" s="287">
        <f>ROUND($L$282*$K$282,2)</f>
        <v>0</v>
      </c>
      <c r="O282" s="285"/>
      <c r="P282" s="285"/>
      <c r="Q282" s="285"/>
      <c r="R282" s="119" t="s">
        <v>117</v>
      </c>
      <c r="S282" s="41"/>
      <c r="T282" s="122"/>
      <c r="U282" s="123" t="s">
        <v>38</v>
      </c>
      <c r="V282" s="22"/>
      <c r="W282" s="22"/>
      <c r="X282" s="124">
        <v>0</v>
      </c>
      <c r="Y282" s="124">
        <f>$X$282*$K$282</f>
        <v>0</v>
      </c>
      <c r="Z282" s="124">
        <v>0</v>
      </c>
      <c r="AA282" s="125">
        <f>$Z$282*$K$282</f>
        <v>0</v>
      </c>
      <c r="AR282" s="80" t="s">
        <v>118</v>
      </c>
      <c r="AT282" s="80" t="s">
        <v>113</v>
      </c>
      <c r="AU282" s="80" t="s">
        <v>76</v>
      </c>
      <c r="AY282" s="6" t="s">
        <v>112</v>
      </c>
      <c r="BE282" s="126">
        <f>IF($U$282="základní",$N$282,0)</f>
        <v>0</v>
      </c>
      <c r="BF282" s="126">
        <f>IF($U$282="snížená",$N$282,0)</f>
        <v>0</v>
      </c>
      <c r="BG282" s="126">
        <f>IF($U$282="zákl. přenesená",$N$282,0)</f>
        <v>0</v>
      </c>
      <c r="BH282" s="126">
        <f>IF($U$282="sníž. přenesená",$N$282,0)</f>
        <v>0</v>
      </c>
      <c r="BI282" s="126">
        <f>IF($U$282="nulová",$N$282,0)</f>
        <v>0</v>
      </c>
      <c r="BJ282" s="80" t="s">
        <v>17</v>
      </c>
      <c r="BK282" s="126">
        <f>ROUND($L$282*$K$282,2)</f>
        <v>0</v>
      </c>
      <c r="BL282" s="80" t="s">
        <v>118</v>
      </c>
      <c r="BM282" s="80" t="s">
        <v>487</v>
      </c>
    </row>
    <row r="283" spans="2:47" s="6" customFormat="1" ht="27" customHeight="1">
      <c r="B283" s="21"/>
      <c r="C283" s="22"/>
      <c r="D283" s="22"/>
      <c r="E283" s="22"/>
      <c r="F283" s="299" t="s">
        <v>479</v>
      </c>
      <c r="G283" s="259"/>
      <c r="H283" s="259"/>
      <c r="I283" s="259"/>
      <c r="J283" s="259"/>
      <c r="K283" s="259"/>
      <c r="L283" s="259"/>
      <c r="M283" s="259"/>
      <c r="N283" s="259"/>
      <c r="O283" s="259"/>
      <c r="P283" s="259"/>
      <c r="Q283" s="259"/>
      <c r="R283" s="259"/>
      <c r="S283" s="41"/>
      <c r="T283" s="50"/>
      <c r="U283" s="22"/>
      <c r="V283" s="22"/>
      <c r="W283" s="22"/>
      <c r="X283" s="22"/>
      <c r="Y283" s="22"/>
      <c r="Z283" s="22"/>
      <c r="AA283" s="51"/>
      <c r="AT283" s="6" t="s">
        <v>140</v>
      </c>
      <c r="AU283" s="6" t="s">
        <v>76</v>
      </c>
    </row>
    <row r="284" spans="2:65" s="6" customFormat="1" ht="27" customHeight="1">
      <c r="B284" s="21"/>
      <c r="C284" s="117" t="s">
        <v>488</v>
      </c>
      <c r="D284" s="117" t="s">
        <v>113</v>
      </c>
      <c r="E284" s="118" t="s">
        <v>489</v>
      </c>
      <c r="F284" s="284" t="s">
        <v>490</v>
      </c>
      <c r="G284" s="285"/>
      <c r="H284" s="285"/>
      <c r="I284" s="285"/>
      <c r="J284" s="120" t="s">
        <v>149</v>
      </c>
      <c r="K284" s="121">
        <v>2</v>
      </c>
      <c r="L284" s="286"/>
      <c r="M284" s="285"/>
      <c r="N284" s="287">
        <f>ROUND($L$284*$K$284,2)</f>
        <v>0</v>
      </c>
      <c r="O284" s="285"/>
      <c r="P284" s="285"/>
      <c r="Q284" s="285"/>
      <c r="R284" s="119" t="s">
        <v>117</v>
      </c>
      <c r="S284" s="41"/>
      <c r="T284" s="122"/>
      <c r="U284" s="123" t="s">
        <v>38</v>
      </c>
      <c r="V284" s="22"/>
      <c r="W284" s="22"/>
      <c r="X284" s="124">
        <v>0</v>
      </c>
      <c r="Y284" s="124">
        <f>$X$284*$K$284</f>
        <v>0</v>
      </c>
      <c r="Z284" s="124">
        <v>0</v>
      </c>
      <c r="AA284" s="125">
        <f>$Z$284*$K$284</f>
        <v>0</v>
      </c>
      <c r="AR284" s="80" t="s">
        <v>118</v>
      </c>
      <c r="AT284" s="80" t="s">
        <v>113</v>
      </c>
      <c r="AU284" s="80" t="s">
        <v>76</v>
      </c>
      <c r="AY284" s="6" t="s">
        <v>112</v>
      </c>
      <c r="BE284" s="126">
        <f>IF($U$284="základní",$N$284,0)</f>
        <v>0</v>
      </c>
      <c r="BF284" s="126">
        <f>IF($U$284="snížená",$N$284,0)</f>
        <v>0</v>
      </c>
      <c r="BG284" s="126">
        <f>IF($U$284="zákl. přenesená",$N$284,0)</f>
        <v>0</v>
      </c>
      <c r="BH284" s="126">
        <f>IF($U$284="sníž. přenesená",$N$284,0)</f>
        <v>0</v>
      </c>
      <c r="BI284" s="126">
        <f>IF($U$284="nulová",$N$284,0)</f>
        <v>0</v>
      </c>
      <c r="BJ284" s="80" t="s">
        <v>17</v>
      </c>
      <c r="BK284" s="126">
        <f>ROUND($L$284*$K$284,2)</f>
        <v>0</v>
      </c>
      <c r="BL284" s="80" t="s">
        <v>118</v>
      </c>
      <c r="BM284" s="80" t="s">
        <v>491</v>
      </c>
    </row>
    <row r="285" spans="2:47" s="6" customFormat="1" ht="27" customHeight="1">
      <c r="B285" s="21"/>
      <c r="C285" s="22"/>
      <c r="D285" s="22"/>
      <c r="E285" s="22"/>
      <c r="F285" s="299" t="s">
        <v>479</v>
      </c>
      <c r="G285" s="259"/>
      <c r="H285" s="259"/>
      <c r="I285" s="259"/>
      <c r="J285" s="259"/>
      <c r="K285" s="259"/>
      <c r="L285" s="259"/>
      <c r="M285" s="259"/>
      <c r="N285" s="259"/>
      <c r="O285" s="259"/>
      <c r="P285" s="259"/>
      <c r="Q285" s="259"/>
      <c r="R285" s="259"/>
      <c r="S285" s="41"/>
      <c r="T285" s="50"/>
      <c r="U285" s="22"/>
      <c r="V285" s="22"/>
      <c r="W285" s="22"/>
      <c r="X285" s="22"/>
      <c r="Y285" s="22"/>
      <c r="Z285" s="22"/>
      <c r="AA285" s="51"/>
      <c r="AT285" s="6" t="s">
        <v>140</v>
      </c>
      <c r="AU285" s="6" t="s">
        <v>76</v>
      </c>
    </row>
    <row r="286" spans="2:65" s="6" customFormat="1" ht="27" customHeight="1">
      <c r="B286" s="21"/>
      <c r="C286" s="117" t="s">
        <v>492</v>
      </c>
      <c r="D286" s="117" t="s">
        <v>113</v>
      </c>
      <c r="E286" s="118" t="s">
        <v>493</v>
      </c>
      <c r="F286" s="284" t="s">
        <v>494</v>
      </c>
      <c r="G286" s="285"/>
      <c r="H286" s="285"/>
      <c r="I286" s="285"/>
      <c r="J286" s="120" t="s">
        <v>149</v>
      </c>
      <c r="K286" s="121">
        <v>8</v>
      </c>
      <c r="L286" s="286"/>
      <c r="M286" s="285"/>
      <c r="N286" s="287">
        <f>ROUND($L$286*$K$286,2)</f>
        <v>0</v>
      </c>
      <c r="O286" s="285"/>
      <c r="P286" s="285"/>
      <c r="Q286" s="285"/>
      <c r="R286" s="119" t="s">
        <v>117</v>
      </c>
      <c r="S286" s="41"/>
      <c r="T286" s="122"/>
      <c r="U286" s="123" t="s">
        <v>38</v>
      </c>
      <c r="V286" s="22"/>
      <c r="W286" s="22"/>
      <c r="X286" s="124">
        <v>0</v>
      </c>
      <c r="Y286" s="124">
        <f>$X$286*$K$286</f>
        <v>0</v>
      </c>
      <c r="Z286" s="124">
        <v>0</v>
      </c>
      <c r="AA286" s="125">
        <f>$Z$286*$K$286</f>
        <v>0</v>
      </c>
      <c r="AR286" s="80" t="s">
        <v>118</v>
      </c>
      <c r="AT286" s="80" t="s">
        <v>113</v>
      </c>
      <c r="AU286" s="80" t="s">
        <v>76</v>
      </c>
      <c r="AY286" s="6" t="s">
        <v>112</v>
      </c>
      <c r="BE286" s="126">
        <f>IF($U$286="základní",$N$286,0)</f>
        <v>0</v>
      </c>
      <c r="BF286" s="126">
        <f>IF($U$286="snížená",$N$286,0)</f>
        <v>0</v>
      </c>
      <c r="BG286" s="126">
        <f>IF($U$286="zákl. přenesená",$N$286,0)</f>
        <v>0</v>
      </c>
      <c r="BH286" s="126">
        <f>IF($U$286="sníž. přenesená",$N$286,0)</f>
        <v>0</v>
      </c>
      <c r="BI286" s="126">
        <f>IF($U$286="nulová",$N$286,0)</f>
        <v>0</v>
      </c>
      <c r="BJ286" s="80" t="s">
        <v>17</v>
      </c>
      <c r="BK286" s="126">
        <f>ROUND($L$286*$K$286,2)</f>
        <v>0</v>
      </c>
      <c r="BL286" s="80" t="s">
        <v>118</v>
      </c>
      <c r="BM286" s="80" t="s">
        <v>495</v>
      </c>
    </row>
    <row r="287" spans="2:47" s="6" customFormat="1" ht="27" customHeight="1">
      <c r="B287" s="21"/>
      <c r="C287" s="22"/>
      <c r="D287" s="22"/>
      <c r="E287" s="22"/>
      <c r="F287" s="299" t="s">
        <v>479</v>
      </c>
      <c r="G287" s="259"/>
      <c r="H287" s="259"/>
      <c r="I287" s="259"/>
      <c r="J287" s="259"/>
      <c r="K287" s="259"/>
      <c r="L287" s="259"/>
      <c r="M287" s="259"/>
      <c r="N287" s="259"/>
      <c r="O287" s="259"/>
      <c r="P287" s="259"/>
      <c r="Q287" s="259"/>
      <c r="R287" s="259"/>
      <c r="S287" s="41"/>
      <c r="T287" s="50"/>
      <c r="U287" s="22"/>
      <c r="V287" s="22"/>
      <c r="W287" s="22"/>
      <c r="X287" s="22"/>
      <c r="Y287" s="22"/>
      <c r="Z287" s="22"/>
      <c r="AA287" s="51"/>
      <c r="AT287" s="6" t="s">
        <v>140</v>
      </c>
      <c r="AU287" s="6" t="s">
        <v>76</v>
      </c>
    </row>
    <row r="288" spans="2:65" s="6" customFormat="1" ht="27" customHeight="1">
      <c r="B288" s="21"/>
      <c r="C288" s="117" t="s">
        <v>496</v>
      </c>
      <c r="D288" s="117" t="s">
        <v>113</v>
      </c>
      <c r="E288" s="118" t="s">
        <v>497</v>
      </c>
      <c r="F288" s="284" t="s">
        <v>498</v>
      </c>
      <c r="G288" s="285"/>
      <c r="H288" s="285"/>
      <c r="I288" s="285"/>
      <c r="J288" s="120" t="s">
        <v>149</v>
      </c>
      <c r="K288" s="121">
        <v>1</v>
      </c>
      <c r="L288" s="286"/>
      <c r="M288" s="285"/>
      <c r="N288" s="287">
        <f>ROUND($L$288*$K$288,2)</f>
        <v>0</v>
      </c>
      <c r="O288" s="285"/>
      <c r="P288" s="285"/>
      <c r="Q288" s="285"/>
      <c r="R288" s="119" t="s">
        <v>117</v>
      </c>
      <c r="S288" s="41"/>
      <c r="T288" s="122"/>
      <c r="U288" s="123" t="s">
        <v>38</v>
      </c>
      <c r="V288" s="22"/>
      <c r="W288" s="22"/>
      <c r="X288" s="124">
        <v>0</v>
      </c>
      <c r="Y288" s="124">
        <f>$X$288*$K$288</f>
        <v>0</v>
      </c>
      <c r="Z288" s="124">
        <v>0</v>
      </c>
      <c r="AA288" s="125">
        <f>$Z$288*$K$288</f>
        <v>0</v>
      </c>
      <c r="AR288" s="80" t="s">
        <v>118</v>
      </c>
      <c r="AT288" s="80" t="s">
        <v>113</v>
      </c>
      <c r="AU288" s="80" t="s">
        <v>76</v>
      </c>
      <c r="AY288" s="6" t="s">
        <v>112</v>
      </c>
      <c r="BE288" s="126">
        <f>IF($U$288="základní",$N$288,0)</f>
        <v>0</v>
      </c>
      <c r="BF288" s="126">
        <f>IF($U$288="snížená",$N$288,0)</f>
        <v>0</v>
      </c>
      <c r="BG288" s="126">
        <f>IF($U$288="zákl. přenesená",$N$288,0)</f>
        <v>0</v>
      </c>
      <c r="BH288" s="126">
        <f>IF($U$288="sníž. přenesená",$N$288,0)</f>
        <v>0</v>
      </c>
      <c r="BI288" s="126">
        <f>IF($U$288="nulová",$N$288,0)</f>
        <v>0</v>
      </c>
      <c r="BJ288" s="80" t="s">
        <v>17</v>
      </c>
      <c r="BK288" s="126">
        <f>ROUND($L$288*$K$288,2)</f>
        <v>0</v>
      </c>
      <c r="BL288" s="80" t="s">
        <v>118</v>
      </c>
      <c r="BM288" s="80" t="s">
        <v>499</v>
      </c>
    </row>
    <row r="289" spans="2:47" s="6" customFormat="1" ht="27" customHeight="1">
      <c r="B289" s="21"/>
      <c r="C289" s="22"/>
      <c r="D289" s="22"/>
      <c r="E289" s="22"/>
      <c r="F289" s="299" t="s">
        <v>479</v>
      </c>
      <c r="G289" s="259"/>
      <c r="H289" s="259"/>
      <c r="I289" s="259"/>
      <c r="J289" s="259"/>
      <c r="K289" s="259"/>
      <c r="L289" s="259"/>
      <c r="M289" s="259"/>
      <c r="N289" s="259"/>
      <c r="O289" s="259"/>
      <c r="P289" s="259"/>
      <c r="Q289" s="259"/>
      <c r="R289" s="259"/>
      <c r="S289" s="41"/>
      <c r="T289" s="50"/>
      <c r="U289" s="22"/>
      <c r="V289" s="22"/>
      <c r="W289" s="22"/>
      <c r="X289" s="22"/>
      <c r="Y289" s="22"/>
      <c r="Z289" s="22"/>
      <c r="AA289" s="51"/>
      <c r="AT289" s="6" t="s">
        <v>140</v>
      </c>
      <c r="AU289" s="6" t="s">
        <v>76</v>
      </c>
    </row>
    <row r="290" spans="2:65" s="6" customFormat="1" ht="27" customHeight="1">
      <c r="B290" s="21"/>
      <c r="C290" s="117" t="s">
        <v>500</v>
      </c>
      <c r="D290" s="117" t="s">
        <v>113</v>
      </c>
      <c r="E290" s="118" t="s">
        <v>501</v>
      </c>
      <c r="F290" s="284" t="s">
        <v>502</v>
      </c>
      <c r="G290" s="285"/>
      <c r="H290" s="285"/>
      <c r="I290" s="285"/>
      <c r="J290" s="120" t="s">
        <v>149</v>
      </c>
      <c r="K290" s="121">
        <v>2</v>
      </c>
      <c r="L290" s="286"/>
      <c r="M290" s="285"/>
      <c r="N290" s="287">
        <f>ROUND($L$290*$K$290,2)</f>
        <v>0</v>
      </c>
      <c r="O290" s="285"/>
      <c r="P290" s="285"/>
      <c r="Q290" s="285"/>
      <c r="R290" s="119" t="s">
        <v>117</v>
      </c>
      <c r="S290" s="41"/>
      <c r="T290" s="122"/>
      <c r="U290" s="123" t="s">
        <v>38</v>
      </c>
      <c r="V290" s="22"/>
      <c r="W290" s="22"/>
      <c r="X290" s="124">
        <v>0</v>
      </c>
      <c r="Y290" s="124">
        <f>$X$290*$K$290</f>
        <v>0</v>
      </c>
      <c r="Z290" s="124">
        <v>0</v>
      </c>
      <c r="AA290" s="125">
        <f>$Z$290*$K$290</f>
        <v>0</v>
      </c>
      <c r="AR290" s="80" t="s">
        <v>118</v>
      </c>
      <c r="AT290" s="80" t="s">
        <v>113</v>
      </c>
      <c r="AU290" s="80" t="s">
        <v>76</v>
      </c>
      <c r="AY290" s="6" t="s">
        <v>112</v>
      </c>
      <c r="BE290" s="126">
        <f>IF($U$290="základní",$N$290,0)</f>
        <v>0</v>
      </c>
      <c r="BF290" s="126">
        <f>IF($U$290="snížená",$N$290,0)</f>
        <v>0</v>
      </c>
      <c r="BG290" s="126">
        <f>IF($U$290="zákl. přenesená",$N$290,0)</f>
        <v>0</v>
      </c>
      <c r="BH290" s="126">
        <f>IF($U$290="sníž. přenesená",$N$290,0)</f>
        <v>0</v>
      </c>
      <c r="BI290" s="126">
        <f>IF($U$290="nulová",$N$290,0)</f>
        <v>0</v>
      </c>
      <c r="BJ290" s="80" t="s">
        <v>17</v>
      </c>
      <c r="BK290" s="126">
        <f>ROUND($L$290*$K$290,2)</f>
        <v>0</v>
      </c>
      <c r="BL290" s="80" t="s">
        <v>118</v>
      </c>
      <c r="BM290" s="80" t="s">
        <v>503</v>
      </c>
    </row>
    <row r="291" spans="2:47" s="6" customFormat="1" ht="27" customHeight="1">
      <c r="B291" s="21"/>
      <c r="C291" s="22"/>
      <c r="D291" s="22"/>
      <c r="E291" s="22"/>
      <c r="F291" s="299" t="s">
        <v>479</v>
      </c>
      <c r="G291" s="259"/>
      <c r="H291" s="259"/>
      <c r="I291" s="259"/>
      <c r="J291" s="259"/>
      <c r="K291" s="259"/>
      <c r="L291" s="259"/>
      <c r="M291" s="259"/>
      <c r="N291" s="259"/>
      <c r="O291" s="259"/>
      <c r="P291" s="259"/>
      <c r="Q291" s="259"/>
      <c r="R291" s="259"/>
      <c r="S291" s="41"/>
      <c r="T291" s="50"/>
      <c r="U291" s="22"/>
      <c r="V291" s="22"/>
      <c r="W291" s="22"/>
      <c r="X291" s="22"/>
      <c r="Y291" s="22"/>
      <c r="Z291" s="22"/>
      <c r="AA291" s="51"/>
      <c r="AT291" s="6" t="s">
        <v>140</v>
      </c>
      <c r="AU291" s="6" t="s">
        <v>76</v>
      </c>
    </row>
    <row r="292" spans="2:65" s="6" customFormat="1" ht="27" customHeight="1">
      <c r="B292" s="21"/>
      <c r="C292" s="117" t="s">
        <v>504</v>
      </c>
      <c r="D292" s="117" t="s">
        <v>113</v>
      </c>
      <c r="E292" s="118" t="s">
        <v>505</v>
      </c>
      <c r="F292" s="284" t="s">
        <v>506</v>
      </c>
      <c r="G292" s="285"/>
      <c r="H292" s="285"/>
      <c r="I292" s="285"/>
      <c r="J292" s="120" t="s">
        <v>149</v>
      </c>
      <c r="K292" s="121">
        <v>1</v>
      </c>
      <c r="L292" s="286"/>
      <c r="M292" s="285"/>
      <c r="N292" s="287">
        <f>ROUND($L$292*$K$292,2)</f>
        <v>0</v>
      </c>
      <c r="O292" s="285"/>
      <c r="P292" s="285"/>
      <c r="Q292" s="285"/>
      <c r="R292" s="119" t="s">
        <v>117</v>
      </c>
      <c r="S292" s="41"/>
      <c r="T292" s="122"/>
      <c r="U292" s="123" t="s">
        <v>38</v>
      </c>
      <c r="V292" s="22"/>
      <c r="W292" s="22"/>
      <c r="X292" s="124">
        <v>0</v>
      </c>
      <c r="Y292" s="124">
        <f>$X$292*$K$292</f>
        <v>0</v>
      </c>
      <c r="Z292" s="124">
        <v>0</v>
      </c>
      <c r="AA292" s="125">
        <f>$Z$292*$K$292</f>
        <v>0</v>
      </c>
      <c r="AR292" s="80" t="s">
        <v>118</v>
      </c>
      <c r="AT292" s="80" t="s">
        <v>113</v>
      </c>
      <c r="AU292" s="80" t="s">
        <v>76</v>
      </c>
      <c r="AY292" s="6" t="s">
        <v>112</v>
      </c>
      <c r="BE292" s="126">
        <f>IF($U$292="základní",$N$292,0)</f>
        <v>0</v>
      </c>
      <c r="BF292" s="126">
        <f>IF($U$292="snížená",$N$292,0)</f>
        <v>0</v>
      </c>
      <c r="BG292" s="126">
        <f>IF($U$292="zákl. přenesená",$N$292,0)</f>
        <v>0</v>
      </c>
      <c r="BH292" s="126">
        <f>IF($U$292="sníž. přenesená",$N$292,0)</f>
        <v>0</v>
      </c>
      <c r="BI292" s="126">
        <f>IF($U$292="nulová",$N$292,0)</f>
        <v>0</v>
      </c>
      <c r="BJ292" s="80" t="s">
        <v>17</v>
      </c>
      <c r="BK292" s="126">
        <f>ROUND($L$292*$K$292,2)</f>
        <v>0</v>
      </c>
      <c r="BL292" s="80" t="s">
        <v>118</v>
      </c>
      <c r="BM292" s="80" t="s">
        <v>507</v>
      </c>
    </row>
    <row r="293" spans="2:47" s="6" customFormat="1" ht="27" customHeight="1">
      <c r="B293" s="21"/>
      <c r="C293" s="22"/>
      <c r="D293" s="22"/>
      <c r="E293" s="22"/>
      <c r="F293" s="299" t="s">
        <v>479</v>
      </c>
      <c r="G293" s="259"/>
      <c r="H293" s="259"/>
      <c r="I293" s="259"/>
      <c r="J293" s="259"/>
      <c r="K293" s="259"/>
      <c r="L293" s="259"/>
      <c r="M293" s="259"/>
      <c r="N293" s="259"/>
      <c r="O293" s="259"/>
      <c r="P293" s="259"/>
      <c r="Q293" s="259"/>
      <c r="R293" s="259"/>
      <c r="S293" s="41"/>
      <c r="T293" s="50"/>
      <c r="U293" s="22"/>
      <c r="V293" s="22"/>
      <c r="W293" s="22"/>
      <c r="X293" s="22"/>
      <c r="Y293" s="22"/>
      <c r="Z293" s="22"/>
      <c r="AA293" s="51"/>
      <c r="AT293" s="6" t="s">
        <v>140</v>
      </c>
      <c r="AU293" s="6" t="s">
        <v>76</v>
      </c>
    </row>
    <row r="294" spans="2:65" s="6" customFormat="1" ht="27" customHeight="1">
      <c r="B294" s="21"/>
      <c r="C294" s="117" t="s">
        <v>508</v>
      </c>
      <c r="D294" s="117" t="s">
        <v>113</v>
      </c>
      <c r="E294" s="118" t="s">
        <v>509</v>
      </c>
      <c r="F294" s="284" t="s">
        <v>510</v>
      </c>
      <c r="G294" s="285"/>
      <c r="H294" s="285"/>
      <c r="I294" s="285"/>
      <c r="J294" s="120" t="s">
        <v>149</v>
      </c>
      <c r="K294" s="121">
        <v>1</v>
      </c>
      <c r="L294" s="286"/>
      <c r="M294" s="285"/>
      <c r="N294" s="287">
        <f>ROUND($L$294*$K$294,2)</f>
        <v>0</v>
      </c>
      <c r="O294" s="285"/>
      <c r="P294" s="285"/>
      <c r="Q294" s="285"/>
      <c r="R294" s="119" t="s">
        <v>117</v>
      </c>
      <c r="S294" s="41"/>
      <c r="T294" s="122"/>
      <c r="U294" s="123" t="s">
        <v>38</v>
      </c>
      <c r="V294" s="22"/>
      <c r="W294" s="22"/>
      <c r="X294" s="124">
        <v>0</v>
      </c>
      <c r="Y294" s="124">
        <f>$X$294*$K$294</f>
        <v>0</v>
      </c>
      <c r="Z294" s="124">
        <v>0</v>
      </c>
      <c r="AA294" s="125">
        <f>$Z$294*$K$294</f>
        <v>0</v>
      </c>
      <c r="AR294" s="80" t="s">
        <v>118</v>
      </c>
      <c r="AT294" s="80" t="s">
        <v>113</v>
      </c>
      <c r="AU294" s="80" t="s">
        <v>76</v>
      </c>
      <c r="AY294" s="6" t="s">
        <v>112</v>
      </c>
      <c r="BE294" s="126">
        <f>IF($U$294="základní",$N$294,0)</f>
        <v>0</v>
      </c>
      <c r="BF294" s="126">
        <f>IF($U$294="snížená",$N$294,0)</f>
        <v>0</v>
      </c>
      <c r="BG294" s="126">
        <f>IF($U$294="zákl. přenesená",$N$294,0)</f>
        <v>0</v>
      </c>
      <c r="BH294" s="126">
        <f>IF($U$294="sníž. přenesená",$N$294,0)</f>
        <v>0</v>
      </c>
      <c r="BI294" s="126">
        <f>IF($U$294="nulová",$N$294,0)</f>
        <v>0</v>
      </c>
      <c r="BJ294" s="80" t="s">
        <v>17</v>
      </c>
      <c r="BK294" s="126">
        <f>ROUND($L$294*$K$294,2)</f>
        <v>0</v>
      </c>
      <c r="BL294" s="80" t="s">
        <v>118</v>
      </c>
      <c r="BM294" s="80" t="s">
        <v>511</v>
      </c>
    </row>
    <row r="295" spans="2:47" s="6" customFormat="1" ht="27" customHeight="1">
      <c r="B295" s="21"/>
      <c r="C295" s="22"/>
      <c r="D295" s="22"/>
      <c r="E295" s="22"/>
      <c r="F295" s="299" t="s">
        <v>479</v>
      </c>
      <c r="G295" s="259"/>
      <c r="H295" s="259"/>
      <c r="I295" s="259"/>
      <c r="J295" s="259"/>
      <c r="K295" s="259"/>
      <c r="L295" s="259"/>
      <c r="M295" s="259"/>
      <c r="N295" s="259"/>
      <c r="O295" s="259"/>
      <c r="P295" s="259"/>
      <c r="Q295" s="259"/>
      <c r="R295" s="259"/>
      <c r="S295" s="41"/>
      <c r="T295" s="50"/>
      <c r="U295" s="22"/>
      <c r="V295" s="22"/>
      <c r="W295" s="22"/>
      <c r="X295" s="22"/>
      <c r="Y295" s="22"/>
      <c r="Z295" s="22"/>
      <c r="AA295" s="51"/>
      <c r="AT295" s="6" t="s">
        <v>140</v>
      </c>
      <c r="AU295" s="6" t="s">
        <v>76</v>
      </c>
    </row>
    <row r="296" spans="2:65" s="6" customFormat="1" ht="27" customHeight="1">
      <c r="B296" s="21"/>
      <c r="C296" s="117" t="s">
        <v>512</v>
      </c>
      <c r="D296" s="117" t="s">
        <v>113</v>
      </c>
      <c r="E296" s="118" t="s">
        <v>513</v>
      </c>
      <c r="F296" s="284" t="s">
        <v>514</v>
      </c>
      <c r="G296" s="285"/>
      <c r="H296" s="285"/>
      <c r="I296" s="285"/>
      <c r="J296" s="120" t="s">
        <v>149</v>
      </c>
      <c r="K296" s="121">
        <v>3</v>
      </c>
      <c r="L296" s="286"/>
      <c r="M296" s="285"/>
      <c r="N296" s="287">
        <f>ROUND($L$296*$K$296,2)</f>
        <v>0</v>
      </c>
      <c r="O296" s="285"/>
      <c r="P296" s="285"/>
      <c r="Q296" s="285"/>
      <c r="R296" s="119" t="s">
        <v>117</v>
      </c>
      <c r="S296" s="41"/>
      <c r="T296" s="122"/>
      <c r="U296" s="123" t="s">
        <v>38</v>
      </c>
      <c r="V296" s="22"/>
      <c r="W296" s="22"/>
      <c r="X296" s="124">
        <v>0</v>
      </c>
      <c r="Y296" s="124">
        <f>$X$296*$K$296</f>
        <v>0</v>
      </c>
      <c r="Z296" s="124">
        <v>0</v>
      </c>
      <c r="AA296" s="125">
        <f>$Z$296*$K$296</f>
        <v>0</v>
      </c>
      <c r="AR296" s="80" t="s">
        <v>118</v>
      </c>
      <c r="AT296" s="80" t="s">
        <v>113</v>
      </c>
      <c r="AU296" s="80" t="s">
        <v>76</v>
      </c>
      <c r="AY296" s="6" t="s">
        <v>112</v>
      </c>
      <c r="BE296" s="126">
        <f>IF($U$296="základní",$N$296,0)</f>
        <v>0</v>
      </c>
      <c r="BF296" s="126">
        <f>IF($U$296="snížená",$N$296,0)</f>
        <v>0</v>
      </c>
      <c r="BG296" s="126">
        <f>IF($U$296="zákl. přenesená",$N$296,0)</f>
        <v>0</v>
      </c>
      <c r="BH296" s="126">
        <f>IF($U$296="sníž. přenesená",$N$296,0)</f>
        <v>0</v>
      </c>
      <c r="BI296" s="126">
        <f>IF($U$296="nulová",$N$296,0)</f>
        <v>0</v>
      </c>
      <c r="BJ296" s="80" t="s">
        <v>17</v>
      </c>
      <c r="BK296" s="126">
        <f>ROUND($L$296*$K$296,2)</f>
        <v>0</v>
      </c>
      <c r="BL296" s="80" t="s">
        <v>118</v>
      </c>
      <c r="BM296" s="80" t="s">
        <v>515</v>
      </c>
    </row>
    <row r="297" spans="2:47" s="6" customFormat="1" ht="27" customHeight="1">
      <c r="B297" s="21"/>
      <c r="C297" s="22"/>
      <c r="D297" s="22"/>
      <c r="E297" s="22"/>
      <c r="F297" s="299" t="s">
        <v>479</v>
      </c>
      <c r="G297" s="259"/>
      <c r="H297" s="259"/>
      <c r="I297" s="259"/>
      <c r="J297" s="259"/>
      <c r="K297" s="259"/>
      <c r="L297" s="259"/>
      <c r="M297" s="259"/>
      <c r="N297" s="259"/>
      <c r="O297" s="259"/>
      <c r="P297" s="259"/>
      <c r="Q297" s="259"/>
      <c r="R297" s="259"/>
      <c r="S297" s="41"/>
      <c r="T297" s="50"/>
      <c r="U297" s="22"/>
      <c r="V297" s="22"/>
      <c r="W297" s="22"/>
      <c r="X297" s="22"/>
      <c r="Y297" s="22"/>
      <c r="Z297" s="22"/>
      <c r="AA297" s="51"/>
      <c r="AT297" s="6" t="s">
        <v>140</v>
      </c>
      <c r="AU297" s="6" t="s">
        <v>76</v>
      </c>
    </row>
    <row r="298" spans="2:65" s="6" customFormat="1" ht="27" customHeight="1">
      <c r="B298" s="21"/>
      <c r="C298" s="117" t="s">
        <v>516</v>
      </c>
      <c r="D298" s="117" t="s">
        <v>113</v>
      </c>
      <c r="E298" s="118" t="s">
        <v>517</v>
      </c>
      <c r="F298" s="284" t="s">
        <v>518</v>
      </c>
      <c r="G298" s="285"/>
      <c r="H298" s="285"/>
      <c r="I298" s="285"/>
      <c r="J298" s="120" t="s">
        <v>149</v>
      </c>
      <c r="K298" s="121">
        <v>7</v>
      </c>
      <c r="L298" s="286"/>
      <c r="M298" s="285"/>
      <c r="N298" s="287">
        <f>ROUND($L$298*$K$298,2)</f>
        <v>0</v>
      </c>
      <c r="O298" s="285"/>
      <c r="P298" s="285"/>
      <c r="Q298" s="285"/>
      <c r="R298" s="119" t="s">
        <v>117</v>
      </c>
      <c r="S298" s="41"/>
      <c r="T298" s="122"/>
      <c r="U298" s="123" t="s">
        <v>38</v>
      </c>
      <c r="V298" s="22"/>
      <c r="W298" s="22"/>
      <c r="X298" s="124">
        <v>0</v>
      </c>
      <c r="Y298" s="124">
        <f>$X$298*$K$298</f>
        <v>0</v>
      </c>
      <c r="Z298" s="124">
        <v>0</v>
      </c>
      <c r="AA298" s="125">
        <f>$Z$298*$K$298</f>
        <v>0</v>
      </c>
      <c r="AR298" s="80" t="s">
        <v>118</v>
      </c>
      <c r="AT298" s="80" t="s">
        <v>113</v>
      </c>
      <c r="AU298" s="80" t="s">
        <v>76</v>
      </c>
      <c r="AY298" s="6" t="s">
        <v>112</v>
      </c>
      <c r="BE298" s="126">
        <f>IF($U$298="základní",$N$298,0)</f>
        <v>0</v>
      </c>
      <c r="BF298" s="126">
        <f>IF($U$298="snížená",$N$298,0)</f>
        <v>0</v>
      </c>
      <c r="BG298" s="126">
        <f>IF($U$298="zákl. přenesená",$N$298,0)</f>
        <v>0</v>
      </c>
      <c r="BH298" s="126">
        <f>IF($U$298="sníž. přenesená",$N$298,0)</f>
        <v>0</v>
      </c>
      <c r="BI298" s="126">
        <f>IF($U$298="nulová",$N$298,0)</f>
        <v>0</v>
      </c>
      <c r="BJ298" s="80" t="s">
        <v>17</v>
      </c>
      <c r="BK298" s="126">
        <f>ROUND($L$298*$K$298,2)</f>
        <v>0</v>
      </c>
      <c r="BL298" s="80" t="s">
        <v>118</v>
      </c>
      <c r="BM298" s="80" t="s">
        <v>519</v>
      </c>
    </row>
    <row r="299" spans="2:47" s="6" customFormat="1" ht="27" customHeight="1">
      <c r="B299" s="21"/>
      <c r="C299" s="22"/>
      <c r="D299" s="22"/>
      <c r="E299" s="22"/>
      <c r="F299" s="299" t="s">
        <v>479</v>
      </c>
      <c r="G299" s="259"/>
      <c r="H299" s="259"/>
      <c r="I299" s="259"/>
      <c r="J299" s="259"/>
      <c r="K299" s="259"/>
      <c r="L299" s="259"/>
      <c r="M299" s="259"/>
      <c r="N299" s="259"/>
      <c r="O299" s="259"/>
      <c r="P299" s="259"/>
      <c r="Q299" s="259"/>
      <c r="R299" s="259"/>
      <c r="S299" s="41"/>
      <c r="T299" s="50"/>
      <c r="U299" s="22"/>
      <c r="V299" s="22"/>
      <c r="W299" s="22"/>
      <c r="X299" s="22"/>
      <c r="Y299" s="22"/>
      <c r="Z299" s="22"/>
      <c r="AA299" s="51"/>
      <c r="AT299" s="6" t="s">
        <v>140</v>
      </c>
      <c r="AU299" s="6" t="s">
        <v>76</v>
      </c>
    </row>
    <row r="300" spans="2:65" s="6" customFormat="1" ht="27" customHeight="1">
      <c r="B300" s="21"/>
      <c r="C300" s="117" t="s">
        <v>520</v>
      </c>
      <c r="D300" s="117" t="s">
        <v>113</v>
      </c>
      <c r="E300" s="118" t="s">
        <v>521</v>
      </c>
      <c r="F300" s="284" t="s">
        <v>522</v>
      </c>
      <c r="G300" s="285"/>
      <c r="H300" s="285"/>
      <c r="I300" s="285"/>
      <c r="J300" s="120" t="s">
        <v>149</v>
      </c>
      <c r="K300" s="121">
        <v>3</v>
      </c>
      <c r="L300" s="286"/>
      <c r="M300" s="285"/>
      <c r="N300" s="287">
        <f>ROUND($L$300*$K$300,2)</f>
        <v>0</v>
      </c>
      <c r="O300" s="285"/>
      <c r="P300" s="285"/>
      <c r="Q300" s="285"/>
      <c r="R300" s="119" t="s">
        <v>117</v>
      </c>
      <c r="S300" s="41"/>
      <c r="T300" s="122"/>
      <c r="U300" s="123" t="s">
        <v>38</v>
      </c>
      <c r="V300" s="22"/>
      <c r="W300" s="22"/>
      <c r="X300" s="124">
        <v>0</v>
      </c>
      <c r="Y300" s="124">
        <f>$X$300*$K$300</f>
        <v>0</v>
      </c>
      <c r="Z300" s="124">
        <v>0</v>
      </c>
      <c r="AA300" s="125">
        <f>$Z$300*$K$300</f>
        <v>0</v>
      </c>
      <c r="AR300" s="80" t="s">
        <v>118</v>
      </c>
      <c r="AT300" s="80" t="s">
        <v>113</v>
      </c>
      <c r="AU300" s="80" t="s">
        <v>76</v>
      </c>
      <c r="AY300" s="6" t="s">
        <v>112</v>
      </c>
      <c r="BE300" s="126">
        <f>IF($U$300="základní",$N$300,0)</f>
        <v>0</v>
      </c>
      <c r="BF300" s="126">
        <f>IF($U$300="snížená",$N$300,0)</f>
        <v>0</v>
      </c>
      <c r="BG300" s="126">
        <f>IF($U$300="zákl. přenesená",$N$300,0)</f>
        <v>0</v>
      </c>
      <c r="BH300" s="126">
        <f>IF($U$300="sníž. přenesená",$N$300,0)</f>
        <v>0</v>
      </c>
      <c r="BI300" s="126">
        <f>IF($U$300="nulová",$N$300,0)</f>
        <v>0</v>
      </c>
      <c r="BJ300" s="80" t="s">
        <v>17</v>
      </c>
      <c r="BK300" s="126">
        <f>ROUND($L$300*$K$300,2)</f>
        <v>0</v>
      </c>
      <c r="BL300" s="80" t="s">
        <v>118</v>
      </c>
      <c r="BM300" s="80" t="s">
        <v>523</v>
      </c>
    </row>
    <row r="301" spans="2:47" s="6" customFormat="1" ht="27" customHeight="1">
      <c r="B301" s="21"/>
      <c r="C301" s="22"/>
      <c r="D301" s="22"/>
      <c r="E301" s="22"/>
      <c r="F301" s="299" t="s">
        <v>479</v>
      </c>
      <c r="G301" s="259"/>
      <c r="H301" s="259"/>
      <c r="I301" s="259"/>
      <c r="J301" s="259"/>
      <c r="K301" s="259"/>
      <c r="L301" s="259"/>
      <c r="M301" s="259"/>
      <c r="N301" s="259"/>
      <c r="O301" s="259"/>
      <c r="P301" s="259"/>
      <c r="Q301" s="259"/>
      <c r="R301" s="259"/>
      <c r="S301" s="41"/>
      <c r="T301" s="50"/>
      <c r="U301" s="22"/>
      <c r="V301" s="22"/>
      <c r="W301" s="22"/>
      <c r="X301" s="22"/>
      <c r="Y301" s="22"/>
      <c r="Z301" s="22"/>
      <c r="AA301" s="51"/>
      <c r="AT301" s="6" t="s">
        <v>140</v>
      </c>
      <c r="AU301" s="6" t="s">
        <v>76</v>
      </c>
    </row>
    <row r="302" spans="2:65" s="6" customFormat="1" ht="27" customHeight="1">
      <c r="B302" s="21"/>
      <c r="C302" s="117" t="s">
        <v>524</v>
      </c>
      <c r="D302" s="117" t="s">
        <v>113</v>
      </c>
      <c r="E302" s="118" t="s">
        <v>525</v>
      </c>
      <c r="F302" s="284" t="s">
        <v>526</v>
      </c>
      <c r="G302" s="285"/>
      <c r="H302" s="285"/>
      <c r="I302" s="285"/>
      <c r="J302" s="120" t="s">
        <v>149</v>
      </c>
      <c r="K302" s="121">
        <v>5</v>
      </c>
      <c r="L302" s="286"/>
      <c r="M302" s="285"/>
      <c r="N302" s="287">
        <f>ROUND($L$302*$K$302,2)</f>
        <v>0</v>
      </c>
      <c r="O302" s="285"/>
      <c r="P302" s="285"/>
      <c r="Q302" s="285"/>
      <c r="R302" s="119" t="s">
        <v>117</v>
      </c>
      <c r="S302" s="41"/>
      <c r="T302" s="122"/>
      <c r="U302" s="123" t="s">
        <v>38</v>
      </c>
      <c r="V302" s="22"/>
      <c r="W302" s="22"/>
      <c r="X302" s="124">
        <v>0</v>
      </c>
      <c r="Y302" s="124">
        <f>$X$302*$K$302</f>
        <v>0</v>
      </c>
      <c r="Z302" s="124">
        <v>0</v>
      </c>
      <c r="AA302" s="125">
        <f>$Z$302*$K$302</f>
        <v>0</v>
      </c>
      <c r="AR302" s="80" t="s">
        <v>118</v>
      </c>
      <c r="AT302" s="80" t="s">
        <v>113</v>
      </c>
      <c r="AU302" s="80" t="s">
        <v>76</v>
      </c>
      <c r="AY302" s="6" t="s">
        <v>112</v>
      </c>
      <c r="BE302" s="126">
        <f>IF($U$302="základní",$N$302,0)</f>
        <v>0</v>
      </c>
      <c r="BF302" s="126">
        <f>IF($U$302="snížená",$N$302,0)</f>
        <v>0</v>
      </c>
      <c r="BG302" s="126">
        <f>IF($U$302="zákl. přenesená",$N$302,0)</f>
        <v>0</v>
      </c>
      <c r="BH302" s="126">
        <f>IF($U$302="sníž. přenesená",$N$302,0)</f>
        <v>0</v>
      </c>
      <c r="BI302" s="126">
        <f>IF($U$302="nulová",$N$302,0)</f>
        <v>0</v>
      </c>
      <c r="BJ302" s="80" t="s">
        <v>17</v>
      </c>
      <c r="BK302" s="126">
        <f>ROUND($L$302*$K$302,2)</f>
        <v>0</v>
      </c>
      <c r="BL302" s="80" t="s">
        <v>118</v>
      </c>
      <c r="BM302" s="80" t="s">
        <v>527</v>
      </c>
    </row>
    <row r="303" spans="2:47" s="6" customFormat="1" ht="27" customHeight="1">
      <c r="B303" s="21"/>
      <c r="C303" s="22"/>
      <c r="D303" s="22"/>
      <c r="E303" s="22"/>
      <c r="F303" s="299" t="s">
        <v>479</v>
      </c>
      <c r="G303" s="259"/>
      <c r="H303" s="259"/>
      <c r="I303" s="259"/>
      <c r="J303" s="259"/>
      <c r="K303" s="259"/>
      <c r="L303" s="259"/>
      <c r="M303" s="259"/>
      <c r="N303" s="259"/>
      <c r="O303" s="259"/>
      <c r="P303" s="259"/>
      <c r="Q303" s="259"/>
      <c r="R303" s="259"/>
      <c r="S303" s="41"/>
      <c r="T303" s="50"/>
      <c r="U303" s="22"/>
      <c r="V303" s="22"/>
      <c r="W303" s="22"/>
      <c r="X303" s="22"/>
      <c r="Y303" s="22"/>
      <c r="Z303" s="22"/>
      <c r="AA303" s="51"/>
      <c r="AT303" s="6" t="s">
        <v>140</v>
      </c>
      <c r="AU303" s="6" t="s">
        <v>76</v>
      </c>
    </row>
    <row r="304" spans="2:65" s="6" customFormat="1" ht="27" customHeight="1">
      <c r="B304" s="21"/>
      <c r="C304" s="117" t="s">
        <v>528</v>
      </c>
      <c r="D304" s="117" t="s">
        <v>113</v>
      </c>
      <c r="E304" s="118" t="s">
        <v>529</v>
      </c>
      <c r="F304" s="284" t="s">
        <v>530</v>
      </c>
      <c r="G304" s="285"/>
      <c r="H304" s="285"/>
      <c r="I304" s="285"/>
      <c r="J304" s="120" t="s">
        <v>149</v>
      </c>
      <c r="K304" s="121">
        <v>1</v>
      </c>
      <c r="L304" s="286"/>
      <c r="M304" s="285"/>
      <c r="N304" s="287">
        <f>ROUND($L$304*$K$304,2)</f>
        <v>0</v>
      </c>
      <c r="O304" s="285"/>
      <c r="P304" s="285"/>
      <c r="Q304" s="285"/>
      <c r="R304" s="119" t="s">
        <v>117</v>
      </c>
      <c r="S304" s="41"/>
      <c r="T304" s="122"/>
      <c r="U304" s="123" t="s">
        <v>38</v>
      </c>
      <c r="V304" s="22"/>
      <c r="W304" s="22"/>
      <c r="X304" s="124">
        <v>0</v>
      </c>
      <c r="Y304" s="124">
        <f>$X$304*$K$304</f>
        <v>0</v>
      </c>
      <c r="Z304" s="124">
        <v>0</v>
      </c>
      <c r="AA304" s="125">
        <f>$Z$304*$K$304</f>
        <v>0</v>
      </c>
      <c r="AR304" s="80" t="s">
        <v>118</v>
      </c>
      <c r="AT304" s="80" t="s">
        <v>113</v>
      </c>
      <c r="AU304" s="80" t="s">
        <v>76</v>
      </c>
      <c r="AY304" s="6" t="s">
        <v>112</v>
      </c>
      <c r="BE304" s="126">
        <f>IF($U$304="základní",$N$304,0)</f>
        <v>0</v>
      </c>
      <c r="BF304" s="126">
        <f>IF($U$304="snížená",$N$304,0)</f>
        <v>0</v>
      </c>
      <c r="BG304" s="126">
        <f>IF($U$304="zákl. přenesená",$N$304,0)</f>
        <v>0</v>
      </c>
      <c r="BH304" s="126">
        <f>IF($U$304="sníž. přenesená",$N$304,0)</f>
        <v>0</v>
      </c>
      <c r="BI304" s="126">
        <f>IF($U$304="nulová",$N$304,0)</f>
        <v>0</v>
      </c>
      <c r="BJ304" s="80" t="s">
        <v>17</v>
      </c>
      <c r="BK304" s="126">
        <f>ROUND($L$304*$K$304,2)</f>
        <v>0</v>
      </c>
      <c r="BL304" s="80" t="s">
        <v>118</v>
      </c>
      <c r="BM304" s="80" t="s">
        <v>531</v>
      </c>
    </row>
    <row r="305" spans="2:47" s="6" customFormat="1" ht="27" customHeight="1">
      <c r="B305" s="21"/>
      <c r="C305" s="22"/>
      <c r="D305" s="22"/>
      <c r="E305" s="22"/>
      <c r="F305" s="299" t="s">
        <v>479</v>
      </c>
      <c r="G305" s="259"/>
      <c r="H305" s="259"/>
      <c r="I305" s="259"/>
      <c r="J305" s="259"/>
      <c r="K305" s="259"/>
      <c r="L305" s="259"/>
      <c r="M305" s="259"/>
      <c r="N305" s="259"/>
      <c r="O305" s="259"/>
      <c r="P305" s="259"/>
      <c r="Q305" s="259"/>
      <c r="R305" s="259"/>
      <c r="S305" s="41"/>
      <c r="T305" s="50"/>
      <c r="U305" s="22"/>
      <c r="V305" s="22"/>
      <c r="W305" s="22"/>
      <c r="X305" s="22"/>
      <c r="Y305" s="22"/>
      <c r="Z305" s="22"/>
      <c r="AA305" s="51"/>
      <c r="AT305" s="6" t="s">
        <v>140</v>
      </c>
      <c r="AU305" s="6" t="s">
        <v>76</v>
      </c>
    </row>
    <row r="306" spans="2:65" s="6" customFormat="1" ht="27" customHeight="1">
      <c r="B306" s="21"/>
      <c r="C306" s="117" t="s">
        <v>532</v>
      </c>
      <c r="D306" s="117" t="s">
        <v>113</v>
      </c>
      <c r="E306" s="118" t="s">
        <v>533</v>
      </c>
      <c r="F306" s="284" t="s">
        <v>534</v>
      </c>
      <c r="G306" s="285"/>
      <c r="H306" s="285"/>
      <c r="I306" s="285"/>
      <c r="J306" s="120" t="s">
        <v>149</v>
      </c>
      <c r="K306" s="121">
        <v>2</v>
      </c>
      <c r="L306" s="286"/>
      <c r="M306" s="285"/>
      <c r="N306" s="287">
        <f>ROUND($L$306*$K$306,2)</f>
        <v>0</v>
      </c>
      <c r="O306" s="285"/>
      <c r="P306" s="285"/>
      <c r="Q306" s="285"/>
      <c r="R306" s="119" t="s">
        <v>117</v>
      </c>
      <c r="S306" s="41"/>
      <c r="T306" s="122"/>
      <c r="U306" s="123" t="s">
        <v>38</v>
      </c>
      <c r="V306" s="22"/>
      <c r="W306" s="22"/>
      <c r="X306" s="124">
        <v>0</v>
      </c>
      <c r="Y306" s="124">
        <f>$X$306*$K$306</f>
        <v>0</v>
      </c>
      <c r="Z306" s="124">
        <v>0</v>
      </c>
      <c r="AA306" s="125">
        <f>$Z$306*$K$306</f>
        <v>0</v>
      </c>
      <c r="AR306" s="80" t="s">
        <v>118</v>
      </c>
      <c r="AT306" s="80" t="s">
        <v>113</v>
      </c>
      <c r="AU306" s="80" t="s">
        <v>76</v>
      </c>
      <c r="AY306" s="6" t="s">
        <v>112</v>
      </c>
      <c r="BE306" s="126">
        <f>IF($U$306="základní",$N$306,0)</f>
        <v>0</v>
      </c>
      <c r="BF306" s="126">
        <f>IF($U$306="snížená",$N$306,0)</f>
        <v>0</v>
      </c>
      <c r="BG306" s="126">
        <f>IF($U$306="zákl. přenesená",$N$306,0)</f>
        <v>0</v>
      </c>
      <c r="BH306" s="126">
        <f>IF($U$306="sníž. přenesená",$N$306,0)</f>
        <v>0</v>
      </c>
      <c r="BI306" s="126">
        <f>IF($U$306="nulová",$N$306,0)</f>
        <v>0</v>
      </c>
      <c r="BJ306" s="80" t="s">
        <v>17</v>
      </c>
      <c r="BK306" s="126">
        <f>ROUND($L$306*$K$306,2)</f>
        <v>0</v>
      </c>
      <c r="BL306" s="80" t="s">
        <v>118</v>
      </c>
      <c r="BM306" s="80" t="s">
        <v>535</v>
      </c>
    </row>
    <row r="307" spans="2:47" s="6" customFormat="1" ht="27" customHeight="1">
      <c r="B307" s="21"/>
      <c r="C307" s="22"/>
      <c r="D307" s="22"/>
      <c r="E307" s="22"/>
      <c r="F307" s="299" t="s">
        <v>479</v>
      </c>
      <c r="G307" s="259"/>
      <c r="H307" s="259"/>
      <c r="I307" s="259"/>
      <c r="J307" s="259"/>
      <c r="K307" s="259"/>
      <c r="L307" s="259"/>
      <c r="M307" s="259"/>
      <c r="N307" s="259"/>
      <c r="O307" s="259"/>
      <c r="P307" s="259"/>
      <c r="Q307" s="259"/>
      <c r="R307" s="259"/>
      <c r="S307" s="41"/>
      <c r="T307" s="50"/>
      <c r="U307" s="22"/>
      <c r="V307" s="22"/>
      <c r="W307" s="22"/>
      <c r="X307" s="22"/>
      <c r="Y307" s="22"/>
      <c r="Z307" s="22"/>
      <c r="AA307" s="51"/>
      <c r="AT307" s="6" t="s">
        <v>140</v>
      </c>
      <c r="AU307" s="6" t="s">
        <v>76</v>
      </c>
    </row>
    <row r="308" spans="2:65" s="6" customFormat="1" ht="27" customHeight="1">
      <c r="B308" s="21"/>
      <c r="C308" s="117" t="s">
        <v>536</v>
      </c>
      <c r="D308" s="117" t="s">
        <v>113</v>
      </c>
      <c r="E308" s="118" t="s">
        <v>537</v>
      </c>
      <c r="F308" s="284" t="s">
        <v>538</v>
      </c>
      <c r="G308" s="285"/>
      <c r="H308" s="285"/>
      <c r="I308" s="285"/>
      <c r="J308" s="120" t="s">
        <v>149</v>
      </c>
      <c r="K308" s="121">
        <v>2</v>
      </c>
      <c r="L308" s="286"/>
      <c r="M308" s="285"/>
      <c r="N308" s="287">
        <f>ROUND($L$308*$K$308,2)</f>
        <v>0</v>
      </c>
      <c r="O308" s="285"/>
      <c r="P308" s="285"/>
      <c r="Q308" s="285"/>
      <c r="R308" s="119" t="s">
        <v>117</v>
      </c>
      <c r="S308" s="41"/>
      <c r="T308" s="122"/>
      <c r="U308" s="123" t="s">
        <v>38</v>
      </c>
      <c r="V308" s="22"/>
      <c r="W308" s="22"/>
      <c r="X308" s="124">
        <v>0</v>
      </c>
      <c r="Y308" s="124">
        <f>$X$308*$K$308</f>
        <v>0</v>
      </c>
      <c r="Z308" s="124">
        <v>0</v>
      </c>
      <c r="AA308" s="125">
        <f>$Z$308*$K$308</f>
        <v>0</v>
      </c>
      <c r="AR308" s="80" t="s">
        <v>118</v>
      </c>
      <c r="AT308" s="80" t="s">
        <v>113</v>
      </c>
      <c r="AU308" s="80" t="s">
        <v>76</v>
      </c>
      <c r="AY308" s="6" t="s">
        <v>112</v>
      </c>
      <c r="BE308" s="126">
        <f>IF($U$308="základní",$N$308,0)</f>
        <v>0</v>
      </c>
      <c r="BF308" s="126">
        <f>IF($U$308="snížená",$N$308,0)</f>
        <v>0</v>
      </c>
      <c r="BG308" s="126">
        <f>IF($U$308="zákl. přenesená",$N$308,0)</f>
        <v>0</v>
      </c>
      <c r="BH308" s="126">
        <f>IF($U$308="sníž. přenesená",$N$308,0)</f>
        <v>0</v>
      </c>
      <c r="BI308" s="126">
        <f>IF($U$308="nulová",$N$308,0)</f>
        <v>0</v>
      </c>
      <c r="BJ308" s="80" t="s">
        <v>17</v>
      </c>
      <c r="BK308" s="126">
        <f>ROUND($L$308*$K$308,2)</f>
        <v>0</v>
      </c>
      <c r="BL308" s="80" t="s">
        <v>118</v>
      </c>
      <c r="BM308" s="80" t="s">
        <v>539</v>
      </c>
    </row>
    <row r="309" spans="2:47" s="6" customFormat="1" ht="27" customHeight="1">
      <c r="B309" s="21"/>
      <c r="C309" s="22"/>
      <c r="D309" s="22"/>
      <c r="E309" s="22"/>
      <c r="F309" s="299" t="s">
        <v>479</v>
      </c>
      <c r="G309" s="259"/>
      <c r="H309" s="259"/>
      <c r="I309" s="259"/>
      <c r="J309" s="259"/>
      <c r="K309" s="259"/>
      <c r="L309" s="259"/>
      <c r="M309" s="259"/>
      <c r="N309" s="259"/>
      <c r="O309" s="259"/>
      <c r="P309" s="259"/>
      <c r="Q309" s="259"/>
      <c r="R309" s="259"/>
      <c r="S309" s="41"/>
      <c r="T309" s="50"/>
      <c r="U309" s="22"/>
      <c r="V309" s="22"/>
      <c r="W309" s="22"/>
      <c r="X309" s="22"/>
      <c r="Y309" s="22"/>
      <c r="Z309" s="22"/>
      <c r="AA309" s="51"/>
      <c r="AT309" s="6" t="s">
        <v>140</v>
      </c>
      <c r="AU309" s="6" t="s">
        <v>76</v>
      </c>
    </row>
    <row r="310" spans="2:65" s="6" customFormat="1" ht="27" customHeight="1">
      <c r="B310" s="21"/>
      <c r="C310" s="117" t="s">
        <v>540</v>
      </c>
      <c r="D310" s="117" t="s">
        <v>113</v>
      </c>
      <c r="E310" s="118" t="s">
        <v>541</v>
      </c>
      <c r="F310" s="284" t="s">
        <v>542</v>
      </c>
      <c r="G310" s="285"/>
      <c r="H310" s="285"/>
      <c r="I310" s="285"/>
      <c r="J310" s="120" t="s">
        <v>116</v>
      </c>
      <c r="K310" s="121">
        <v>470</v>
      </c>
      <c r="L310" s="286"/>
      <c r="M310" s="285"/>
      <c r="N310" s="287">
        <f>ROUND($L$310*$K$310,2)</f>
        <v>0</v>
      </c>
      <c r="O310" s="285"/>
      <c r="P310" s="285"/>
      <c r="Q310" s="285"/>
      <c r="R310" s="119"/>
      <c r="S310" s="41"/>
      <c r="T310" s="122"/>
      <c r="U310" s="123" t="s">
        <v>38</v>
      </c>
      <c r="V310" s="22"/>
      <c r="W310" s="22"/>
      <c r="X310" s="124">
        <v>0</v>
      </c>
      <c r="Y310" s="124">
        <f>$X$310*$K$310</f>
        <v>0</v>
      </c>
      <c r="Z310" s="124">
        <v>0</v>
      </c>
      <c r="AA310" s="125">
        <f>$Z$310*$K$310</f>
        <v>0</v>
      </c>
      <c r="AR310" s="80" t="s">
        <v>118</v>
      </c>
      <c r="AT310" s="80" t="s">
        <v>113</v>
      </c>
      <c r="AU310" s="80" t="s">
        <v>76</v>
      </c>
      <c r="AY310" s="6" t="s">
        <v>112</v>
      </c>
      <c r="BE310" s="126">
        <f>IF($U$310="základní",$N$310,0)</f>
        <v>0</v>
      </c>
      <c r="BF310" s="126">
        <f>IF($U$310="snížená",$N$310,0)</f>
        <v>0</v>
      </c>
      <c r="BG310" s="126">
        <f>IF($U$310="zákl. přenesená",$N$310,0)</f>
        <v>0</v>
      </c>
      <c r="BH310" s="126">
        <f>IF($U$310="sníž. přenesená",$N$310,0)</f>
        <v>0</v>
      </c>
      <c r="BI310" s="126">
        <f>IF($U$310="nulová",$N$310,0)</f>
        <v>0</v>
      </c>
      <c r="BJ310" s="80" t="s">
        <v>17</v>
      </c>
      <c r="BK310" s="126">
        <f>ROUND($L$310*$K$310,2)</f>
        <v>0</v>
      </c>
      <c r="BL310" s="80" t="s">
        <v>118</v>
      </c>
      <c r="BM310" s="80" t="s">
        <v>543</v>
      </c>
    </row>
    <row r="311" spans="2:47" s="6" customFormat="1" ht="16.5" customHeight="1">
      <c r="B311" s="21"/>
      <c r="C311" s="22"/>
      <c r="D311" s="22"/>
      <c r="E311" s="22"/>
      <c r="F311" s="283" t="s">
        <v>542</v>
      </c>
      <c r="G311" s="259"/>
      <c r="H311" s="259"/>
      <c r="I311" s="259"/>
      <c r="J311" s="259"/>
      <c r="K311" s="259"/>
      <c r="L311" s="259"/>
      <c r="M311" s="259"/>
      <c r="N311" s="259"/>
      <c r="O311" s="259"/>
      <c r="P311" s="259"/>
      <c r="Q311" s="259"/>
      <c r="R311" s="259"/>
      <c r="S311" s="41"/>
      <c r="T311" s="50"/>
      <c r="U311" s="22"/>
      <c r="V311" s="22"/>
      <c r="W311" s="22"/>
      <c r="X311" s="22"/>
      <c r="Y311" s="22"/>
      <c r="Z311" s="22"/>
      <c r="AA311" s="51"/>
      <c r="AT311" s="6" t="s">
        <v>126</v>
      </c>
      <c r="AU311" s="6" t="s">
        <v>76</v>
      </c>
    </row>
    <row r="312" spans="2:47" s="6" customFormat="1" ht="27" customHeight="1">
      <c r="B312" s="21"/>
      <c r="C312" s="22"/>
      <c r="D312" s="22"/>
      <c r="E312" s="22"/>
      <c r="F312" s="299" t="s">
        <v>544</v>
      </c>
      <c r="G312" s="259"/>
      <c r="H312" s="259"/>
      <c r="I312" s="259"/>
      <c r="J312" s="259"/>
      <c r="K312" s="259"/>
      <c r="L312" s="259"/>
      <c r="M312" s="259"/>
      <c r="N312" s="259"/>
      <c r="O312" s="259"/>
      <c r="P312" s="259"/>
      <c r="Q312" s="259"/>
      <c r="R312" s="259"/>
      <c r="S312" s="41"/>
      <c r="T312" s="50"/>
      <c r="U312" s="22"/>
      <c r="V312" s="22"/>
      <c r="W312" s="22"/>
      <c r="X312" s="22"/>
      <c r="Y312" s="22"/>
      <c r="Z312" s="22"/>
      <c r="AA312" s="51"/>
      <c r="AT312" s="6" t="s">
        <v>140</v>
      </c>
      <c r="AU312" s="6" t="s">
        <v>76</v>
      </c>
    </row>
    <row r="313" spans="2:51" s="6" customFormat="1" ht="15.75" customHeight="1">
      <c r="B313" s="127"/>
      <c r="C313" s="128"/>
      <c r="D313" s="128"/>
      <c r="E313" s="128"/>
      <c r="F313" s="289" t="s">
        <v>545</v>
      </c>
      <c r="G313" s="290"/>
      <c r="H313" s="290"/>
      <c r="I313" s="290"/>
      <c r="J313" s="128"/>
      <c r="K313" s="130">
        <v>18</v>
      </c>
      <c r="L313" s="128"/>
      <c r="M313" s="128"/>
      <c r="N313" s="128"/>
      <c r="O313" s="128"/>
      <c r="P313" s="128"/>
      <c r="Q313" s="128"/>
      <c r="R313" s="128"/>
      <c r="S313" s="131"/>
      <c r="T313" s="132"/>
      <c r="U313" s="128"/>
      <c r="V313" s="128"/>
      <c r="W313" s="128"/>
      <c r="X313" s="128"/>
      <c r="Y313" s="128"/>
      <c r="Z313" s="128"/>
      <c r="AA313" s="133"/>
      <c r="AT313" s="134" t="s">
        <v>121</v>
      </c>
      <c r="AU313" s="134" t="s">
        <v>76</v>
      </c>
      <c r="AV313" s="134" t="s">
        <v>76</v>
      </c>
      <c r="AW313" s="134" t="s">
        <v>90</v>
      </c>
      <c r="AX313" s="134" t="s">
        <v>68</v>
      </c>
      <c r="AY313" s="134" t="s">
        <v>112</v>
      </c>
    </row>
    <row r="314" spans="2:51" s="6" customFormat="1" ht="15.75" customHeight="1">
      <c r="B314" s="127"/>
      <c r="C314" s="128"/>
      <c r="D314" s="128"/>
      <c r="E314" s="128"/>
      <c r="F314" s="289" t="s">
        <v>546</v>
      </c>
      <c r="G314" s="290"/>
      <c r="H314" s="290"/>
      <c r="I314" s="290"/>
      <c r="J314" s="128"/>
      <c r="K314" s="130">
        <v>2</v>
      </c>
      <c r="L314" s="128"/>
      <c r="M314" s="128"/>
      <c r="N314" s="128"/>
      <c r="O314" s="128"/>
      <c r="P314" s="128"/>
      <c r="Q314" s="128"/>
      <c r="R314" s="128"/>
      <c r="S314" s="131"/>
      <c r="T314" s="132"/>
      <c r="U314" s="128"/>
      <c r="V314" s="128"/>
      <c r="W314" s="128"/>
      <c r="X314" s="128"/>
      <c r="Y314" s="128"/>
      <c r="Z314" s="128"/>
      <c r="AA314" s="133"/>
      <c r="AT314" s="134" t="s">
        <v>121</v>
      </c>
      <c r="AU314" s="134" t="s">
        <v>76</v>
      </c>
      <c r="AV314" s="134" t="s">
        <v>76</v>
      </c>
      <c r="AW314" s="134" t="s">
        <v>90</v>
      </c>
      <c r="AX314" s="134" t="s">
        <v>68</v>
      </c>
      <c r="AY314" s="134" t="s">
        <v>112</v>
      </c>
    </row>
    <row r="315" spans="2:51" s="6" customFormat="1" ht="15.75" customHeight="1">
      <c r="B315" s="127"/>
      <c r="C315" s="128"/>
      <c r="D315" s="128"/>
      <c r="E315" s="128"/>
      <c r="F315" s="289" t="s">
        <v>547</v>
      </c>
      <c r="G315" s="290"/>
      <c r="H315" s="290"/>
      <c r="I315" s="290"/>
      <c r="J315" s="128"/>
      <c r="K315" s="130">
        <v>351</v>
      </c>
      <c r="L315" s="128"/>
      <c r="M315" s="128"/>
      <c r="N315" s="128"/>
      <c r="O315" s="128"/>
      <c r="P315" s="128"/>
      <c r="Q315" s="128"/>
      <c r="R315" s="128"/>
      <c r="S315" s="131"/>
      <c r="T315" s="132"/>
      <c r="U315" s="128"/>
      <c r="V315" s="128"/>
      <c r="W315" s="128"/>
      <c r="X315" s="128"/>
      <c r="Y315" s="128"/>
      <c r="Z315" s="128"/>
      <c r="AA315" s="133"/>
      <c r="AT315" s="134" t="s">
        <v>121</v>
      </c>
      <c r="AU315" s="134" t="s">
        <v>76</v>
      </c>
      <c r="AV315" s="134" t="s">
        <v>76</v>
      </c>
      <c r="AW315" s="134" t="s">
        <v>90</v>
      </c>
      <c r="AX315" s="134" t="s">
        <v>68</v>
      </c>
      <c r="AY315" s="134" t="s">
        <v>112</v>
      </c>
    </row>
    <row r="316" spans="2:51" s="6" customFormat="1" ht="15.75" customHeight="1">
      <c r="B316" s="127"/>
      <c r="C316" s="128"/>
      <c r="D316" s="128"/>
      <c r="E316" s="128"/>
      <c r="F316" s="289" t="s">
        <v>548</v>
      </c>
      <c r="G316" s="290"/>
      <c r="H316" s="290"/>
      <c r="I316" s="290"/>
      <c r="J316" s="128"/>
      <c r="K316" s="130">
        <v>99</v>
      </c>
      <c r="L316" s="128"/>
      <c r="M316" s="128"/>
      <c r="N316" s="128"/>
      <c r="O316" s="128"/>
      <c r="P316" s="128"/>
      <c r="Q316" s="128"/>
      <c r="R316" s="128"/>
      <c r="S316" s="131"/>
      <c r="T316" s="132"/>
      <c r="U316" s="128"/>
      <c r="V316" s="128"/>
      <c r="W316" s="128"/>
      <c r="X316" s="128"/>
      <c r="Y316" s="128"/>
      <c r="Z316" s="128"/>
      <c r="AA316" s="133"/>
      <c r="AT316" s="134" t="s">
        <v>121</v>
      </c>
      <c r="AU316" s="134" t="s">
        <v>76</v>
      </c>
      <c r="AV316" s="134" t="s">
        <v>76</v>
      </c>
      <c r="AW316" s="134" t="s">
        <v>90</v>
      </c>
      <c r="AX316" s="134" t="s">
        <v>68</v>
      </c>
      <c r="AY316" s="134" t="s">
        <v>112</v>
      </c>
    </row>
    <row r="317" spans="2:51" s="6" customFormat="1" ht="15.75" customHeight="1">
      <c r="B317" s="135"/>
      <c r="C317" s="136"/>
      <c r="D317" s="136"/>
      <c r="E317" s="136"/>
      <c r="F317" s="297" t="s">
        <v>134</v>
      </c>
      <c r="G317" s="298"/>
      <c r="H317" s="298"/>
      <c r="I317" s="298"/>
      <c r="J317" s="136"/>
      <c r="K317" s="137">
        <v>470</v>
      </c>
      <c r="L317" s="136"/>
      <c r="M317" s="136"/>
      <c r="N317" s="136"/>
      <c r="O317" s="136"/>
      <c r="P317" s="136"/>
      <c r="Q317" s="136"/>
      <c r="R317" s="136"/>
      <c r="S317" s="138"/>
      <c r="T317" s="139"/>
      <c r="U317" s="136"/>
      <c r="V317" s="136"/>
      <c r="W317" s="136"/>
      <c r="X317" s="136"/>
      <c r="Y317" s="136"/>
      <c r="Z317" s="136"/>
      <c r="AA317" s="140"/>
      <c r="AT317" s="141" t="s">
        <v>121</v>
      </c>
      <c r="AU317" s="141" t="s">
        <v>76</v>
      </c>
      <c r="AV317" s="141" t="s">
        <v>118</v>
      </c>
      <c r="AW317" s="141" t="s">
        <v>90</v>
      </c>
      <c r="AX317" s="141" t="s">
        <v>17</v>
      </c>
      <c r="AY317" s="141" t="s">
        <v>112</v>
      </c>
    </row>
    <row r="318" spans="2:65" s="6" customFormat="1" ht="15.75" customHeight="1">
      <c r="B318" s="21"/>
      <c r="C318" s="142" t="s">
        <v>549</v>
      </c>
      <c r="D318" s="142" t="s">
        <v>223</v>
      </c>
      <c r="E318" s="143" t="s">
        <v>550</v>
      </c>
      <c r="F318" s="291" t="s">
        <v>551</v>
      </c>
      <c r="G318" s="292"/>
      <c r="H318" s="292"/>
      <c r="I318" s="292"/>
      <c r="J318" s="144" t="s">
        <v>130</v>
      </c>
      <c r="K318" s="145">
        <v>48.41</v>
      </c>
      <c r="L318" s="293"/>
      <c r="M318" s="292"/>
      <c r="N318" s="294">
        <f>ROUND($L$318*$K$318,2)</f>
        <v>0</v>
      </c>
      <c r="O318" s="285"/>
      <c r="P318" s="285"/>
      <c r="Q318" s="285"/>
      <c r="R318" s="119"/>
      <c r="S318" s="41"/>
      <c r="T318" s="122"/>
      <c r="U318" s="123" t="s">
        <v>38</v>
      </c>
      <c r="V318" s="22"/>
      <c r="W318" s="22"/>
      <c r="X318" s="124">
        <v>0.6</v>
      </c>
      <c r="Y318" s="124">
        <f>$X$318*$K$318</f>
        <v>29.045999999999996</v>
      </c>
      <c r="Z318" s="124">
        <v>0</v>
      </c>
      <c r="AA318" s="125">
        <f>$Z$318*$K$318</f>
        <v>0</v>
      </c>
      <c r="AR318" s="80" t="s">
        <v>157</v>
      </c>
      <c r="AT318" s="80" t="s">
        <v>223</v>
      </c>
      <c r="AU318" s="80" t="s">
        <v>76</v>
      </c>
      <c r="AY318" s="6" t="s">
        <v>112</v>
      </c>
      <c r="BE318" s="126">
        <f>IF($U$318="základní",$N$318,0)</f>
        <v>0</v>
      </c>
      <c r="BF318" s="126">
        <f>IF($U$318="snížená",$N$318,0)</f>
        <v>0</v>
      </c>
      <c r="BG318" s="126">
        <f>IF($U$318="zákl. přenesená",$N$318,0)</f>
        <v>0</v>
      </c>
      <c r="BH318" s="126">
        <f>IF($U$318="sníž. přenesená",$N$318,0)</f>
        <v>0</v>
      </c>
      <c r="BI318" s="126">
        <f>IF($U$318="nulová",$N$318,0)</f>
        <v>0</v>
      </c>
      <c r="BJ318" s="80" t="s">
        <v>17</v>
      </c>
      <c r="BK318" s="126">
        <f>ROUND($L$318*$K$318,2)</f>
        <v>0</v>
      </c>
      <c r="BL318" s="80" t="s">
        <v>118</v>
      </c>
      <c r="BM318" s="80" t="s">
        <v>552</v>
      </c>
    </row>
    <row r="319" spans="2:47" s="6" customFormat="1" ht="16.5" customHeight="1">
      <c r="B319" s="21"/>
      <c r="C319" s="22"/>
      <c r="D319" s="22"/>
      <c r="E319" s="22"/>
      <c r="F319" s="283" t="s">
        <v>551</v>
      </c>
      <c r="G319" s="259"/>
      <c r="H319" s="259"/>
      <c r="I319" s="259"/>
      <c r="J319" s="259"/>
      <c r="K319" s="259"/>
      <c r="L319" s="259"/>
      <c r="M319" s="259"/>
      <c r="N319" s="259"/>
      <c r="O319" s="259"/>
      <c r="P319" s="259"/>
      <c r="Q319" s="259"/>
      <c r="R319" s="259"/>
      <c r="S319" s="41"/>
      <c r="T319" s="50"/>
      <c r="U319" s="22"/>
      <c r="V319" s="22"/>
      <c r="W319" s="22"/>
      <c r="X319" s="22"/>
      <c r="Y319" s="22"/>
      <c r="Z319" s="22"/>
      <c r="AA319" s="51"/>
      <c r="AT319" s="6" t="s">
        <v>126</v>
      </c>
      <c r="AU319" s="6" t="s">
        <v>76</v>
      </c>
    </row>
    <row r="320" spans="2:51" s="6" customFormat="1" ht="15.75" customHeight="1">
      <c r="B320" s="127"/>
      <c r="C320" s="128"/>
      <c r="D320" s="128"/>
      <c r="E320" s="128"/>
      <c r="F320" s="289" t="s">
        <v>553</v>
      </c>
      <c r="G320" s="290"/>
      <c r="H320" s="290"/>
      <c r="I320" s="290"/>
      <c r="J320" s="128"/>
      <c r="K320" s="130">
        <v>48.41</v>
      </c>
      <c r="L320" s="128"/>
      <c r="M320" s="128"/>
      <c r="N320" s="128"/>
      <c r="O320" s="128"/>
      <c r="P320" s="128"/>
      <c r="Q320" s="128"/>
      <c r="R320" s="128"/>
      <c r="S320" s="131"/>
      <c r="T320" s="132"/>
      <c r="U320" s="128"/>
      <c r="V320" s="128"/>
      <c r="W320" s="128"/>
      <c r="X320" s="128"/>
      <c r="Y320" s="128"/>
      <c r="Z320" s="128"/>
      <c r="AA320" s="133"/>
      <c r="AT320" s="134" t="s">
        <v>121</v>
      </c>
      <c r="AU320" s="134" t="s">
        <v>76</v>
      </c>
      <c r="AV320" s="134" t="s">
        <v>76</v>
      </c>
      <c r="AW320" s="134" t="s">
        <v>90</v>
      </c>
      <c r="AX320" s="134" t="s">
        <v>17</v>
      </c>
      <c r="AY320" s="134" t="s">
        <v>112</v>
      </c>
    </row>
    <row r="321" spans="2:65" s="6" customFormat="1" ht="15.75" customHeight="1">
      <c r="B321" s="21"/>
      <c r="C321" s="117" t="s">
        <v>554</v>
      </c>
      <c r="D321" s="117" t="s">
        <v>113</v>
      </c>
      <c r="E321" s="118" t="s">
        <v>555</v>
      </c>
      <c r="F321" s="284" t="s">
        <v>556</v>
      </c>
      <c r="G321" s="285"/>
      <c r="H321" s="285"/>
      <c r="I321" s="285"/>
      <c r="J321" s="120" t="s">
        <v>208</v>
      </c>
      <c r="K321" s="121">
        <v>28.2</v>
      </c>
      <c r="L321" s="286"/>
      <c r="M321" s="285"/>
      <c r="N321" s="287">
        <f>ROUND($L$321*$K$321,2)</f>
        <v>0</v>
      </c>
      <c r="O321" s="285"/>
      <c r="P321" s="285"/>
      <c r="Q321" s="285"/>
      <c r="R321" s="119" t="s">
        <v>117</v>
      </c>
      <c r="S321" s="41"/>
      <c r="T321" s="122"/>
      <c r="U321" s="123" t="s">
        <v>38</v>
      </c>
      <c r="V321" s="22"/>
      <c r="W321" s="22"/>
      <c r="X321" s="124">
        <v>0</v>
      </c>
      <c r="Y321" s="124">
        <f>$X$321*$K$321</f>
        <v>0</v>
      </c>
      <c r="Z321" s="124">
        <v>0</v>
      </c>
      <c r="AA321" s="125">
        <f>$Z$321*$K$321</f>
        <v>0</v>
      </c>
      <c r="AR321" s="80" t="s">
        <v>118</v>
      </c>
      <c r="AT321" s="80" t="s">
        <v>113</v>
      </c>
      <c r="AU321" s="80" t="s">
        <v>76</v>
      </c>
      <c r="AY321" s="6" t="s">
        <v>112</v>
      </c>
      <c r="BE321" s="126">
        <f>IF($U$321="základní",$N$321,0)</f>
        <v>0</v>
      </c>
      <c r="BF321" s="126">
        <f>IF($U$321="snížená",$N$321,0)</f>
        <v>0</v>
      </c>
      <c r="BG321" s="126">
        <f>IF($U$321="zákl. přenesená",$N$321,0)</f>
        <v>0</v>
      </c>
      <c r="BH321" s="126">
        <f>IF($U$321="sníž. přenesená",$N$321,0)</f>
        <v>0</v>
      </c>
      <c r="BI321" s="126">
        <f>IF($U$321="nulová",$N$321,0)</f>
        <v>0</v>
      </c>
      <c r="BJ321" s="80" t="s">
        <v>17</v>
      </c>
      <c r="BK321" s="126">
        <f>ROUND($L$321*$K$321,2)</f>
        <v>0</v>
      </c>
      <c r="BL321" s="80" t="s">
        <v>118</v>
      </c>
      <c r="BM321" s="80" t="s">
        <v>557</v>
      </c>
    </row>
    <row r="322" spans="2:47" s="6" customFormat="1" ht="16.5" customHeight="1">
      <c r="B322" s="21"/>
      <c r="C322" s="22"/>
      <c r="D322" s="22"/>
      <c r="E322" s="22"/>
      <c r="F322" s="283" t="s">
        <v>558</v>
      </c>
      <c r="G322" s="259"/>
      <c r="H322" s="259"/>
      <c r="I322" s="259"/>
      <c r="J322" s="259"/>
      <c r="K322" s="259"/>
      <c r="L322" s="259"/>
      <c r="M322" s="259"/>
      <c r="N322" s="259"/>
      <c r="O322" s="259"/>
      <c r="P322" s="259"/>
      <c r="Q322" s="259"/>
      <c r="R322" s="259"/>
      <c r="S322" s="41"/>
      <c r="T322" s="50"/>
      <c r="U322" s="22"/>
      <c r="V322" s="22"/>
      <c r="W322" s="22"/>
      <c r="X322" s="22"/>
      <c r="Y322" s="22"/>
      <c r="Z322" s="22"/>
      <c r="AA322" s="51"/>
      <c r="AT322" s="6" t="s">
        <v>126</v>
      </c>
      <c r="AU322" s="6" t="s">
        <v>76</v>
      </c>
    </row>
    <row r="323" spans="2:51" s="6" customFormat="1" ht="15.75" customHeight="1">
      <c r="B323" s="127"/>
      <c r="C323" s="128"/>
      <c r="D323" s="128"/>
      <c r="E323" s="128"/>
      <c r="F323" s="289" t="s">
        <v>559</v>
      </c>
      <c r="G323" s="290"/>
      <c r="H323" s="290"/>
      <c r="I323" s="290"/>
      <c r="J323" s="128"/>
      <c r="K323" s="130">
        <v>42.6</v>
      </c>
      <c r="L323" s="128"/>
      <c r="M323" s="128"/>
      <c r="N323" s="128"/>
      <c r="O323" s="128"/>
      <c r="P323" s="128"/>
      <c r="Q323" s="128"/>
      <c r="R323" s="128"/>
      <c r="S323" s="131"/>
      <c r="T323" s="132"/>
      <c r="U323" s="128"/>
      <c r="V323" s="128"/>
      <c r="W323" s="128"/>
      <c r="X323" s="128"/>
      <c r="Y323" s="128"/>
      <c r="Z323" s="128"/>
      <c r="AA323" s="133"/>
      <c r="AT323" s="134" t="s">
        <v>121</v>
      </c>
      <c r="AU323" s="134" t="s">
        <v>76</v>
      </c>
      <c r="AV323" s="134" t="s">
        <v>76</v>
      </c>
      <c r="AW323" s="134" t="s">
        <v>90</v>
      </c>
      <c r="AX323" s="134" t="s">
        <v>68</v>
      </c>
      <c r="AY323" s="134" t="s">
        <v>112</v>
      </c>
    </row>
    <row r="324" spans="2:51" s="6" customFormat="1" ht="15.75" customHeight="1">
      <c r="B324" s="127"/>
      <c r="C324" s="128"/>
      <c r="D324" s="128"/>
      <c r="E324" s="128"/>
      <c r="F324" s="289" t="s">
        <v>560</v>
      </c>
      <c r="G324" s="290"/>
      <c r="H324" s="290"/>
      <c r="I324" s="290"/>
      <c r="J324" s="128"/>
      <c r="K324" s="130">
        <v>13.8</v>
      </c>
      <c r="L324" s="128"/>
      <c r="M324" s="128"/>
      <c r="N324" s="128"/>
      <c r="O324" s="128"/>
      <c r="P324" s="128"/>
      <c r="Q324" s="128"/>
      <c r="R324" s="128"/>
      <c r="S324" s="131"/>
      <c r="T324" s="132"/>
      <c r="U324" s="128"/>
      <c r="V324" s="128"/>
      <c r="W324" s="128"/>
      <c r="X324" s="128"/>
      <c r="Y324" s="128"/>
      <c r="Z324" s="128"/>
      <c r="AA324" s="133"/>
      <c r="AT324" s="134" t="s">
        <v>121</v>
      </c>
      <c r="AU324" s="134" t="s">
        <v>76</v>
      </c>
      <c r="AV324" s="134" t="s">
        <v>76</v>
      </c>
      <c r="AW324" s="134" t="s">
        <v>90</v>
      </c>
      <c r="AX324" s="134" t="s">
        <v>68</v>
      </c>
      <c r="AY324" s="134" t="s">
        <v>112</v>
      </c>
    </row>
    <row r="325" spans="2:51" s="6" customFormat="1" ht="15.75" customHeight="1">
      <c r="B325" s="146"/>
      <c r="C325" s="147"/>
      <c r="D325" s="147"/>
      <c r="E325" s="147"/>
      <c r="F325" s="295" t="s">
        <v>561</v>
      </c>
      <c r="G325" s="296"/>
      <c r="H325" s="296"/>
      <c r="I325" s="296"/>
      <c r="J325" s="147"/>
      <c r="K325" s="148">
        <v>56.4</v>
      </c>
      <c r="L325" s="147"/>
      <c r="M325" s="147"/>
      <c r="N325" s="147"/>
      <c r="O325" s="147"/>
      <c r="P325" s="147"/>
      <c r="Q325" s="147"/>
      <c r="R325" s="147"/>
      <c r="S325" s="149"/>
      <c r="T325" s="150"/>
      <c r="U325" s="147"/>
      <c r="V325" s="147"/>
      <c r="W325" s="147"/>
      <c r="X325" s="147"/>
      <c r="Y325" s="147"/>
      <c r="Z325" s="147"/>
      <c r="AA325" s="151"/>
      <c r="AT325" s="152" t="s">
        <v>121</v>
      </c>
      <c r="AU325" s="152" t="s">
        <v>76</v>
      </c>
      <c r="AV325" s="152" t="s">
        <v>127</v>
      </c>
      <c r="AW325" s="152" t="s">
        <v>90</v>
      </c>
      <c r="AX325" s="152" t="s">
        <v>68</v>
      </c>
      <c r="AY325" s="152" t="s">
        <v>112</v>
      </c>
    </row>
    <row r="326" spans="2:51" s="6" customFormat="1" ht="15.75" customHeight="1">
      <c r="B326" s="127"/>
      <c r="C326" s="128"/>
      <c r="D326" s="128"/>
      <c r="E326" s="128"/>
      <c r="F326" s="289" t="s">
        <v>562</v>
      </c>
      <c r="G326" s="290"/>
      <c r="H326" s="290"/>
      <c r="I326" s="290"/>
      <c r="J326" s="128"/>
      <c r="K326" s="130">
        <v>28.2</v>
      </c>
      <c r="L326" s="128"/>
      <c r="M326" s="128"/>
      <c r="N326" s="128"/>
      <c r="O326" s="128"/>
      <c r="P326" s="128"/>
      <c r="Q326" s="128"/>
      <c r="R326" s="128"/>
      <c r="S326" s="131"/>
      <c r="T326" s="132"/>
      <c r="U326" s="128"/>
      <c r="V326" s="128"/>
      <c r="W326" s="128"/>
      <c r="X326" s="128"/>
      <c r="Y326" s="128"/>
      <c r="Z326" s="128"/>
      <c r="AA326" s="133"/>
      <c r="AT326" s="134" t="s">
        <v>121</v>
      </c>
      <c r="AU326" s="134" t="s">
        <v>76</v>
      </c>
      <c r="AV326" s="134" t="s">
        <v>76</v>
      </c>
      <c r="AW326" s="134" t="s">
        <v>90</v>
      </c>
      <c r="AX326" s="134" t="s">
        <v>17</v>
      </c>
      <c r="AY326" s="134" t="s">
        <v>112</v>
      </c>
    </row>
    <row r="327" spans="2:65" s="6" customFormat="1" ht="15.75" customHeight="1">
      <c r="B327" s="21"/>
      <c r="C327" s="142" t="s">
        <v>563</v>
      </c>
      <c r="D327" s="142" t="s">
        <v>223</v>
      </c>
      <c r="E327" s="143" t="s">
        <v>263</v>
      </c>
      <c r="F327" s="291" t="s">
        <v>264</v>
      </c>
      <c r="G327" s="292"/>
      <c r="H327" s="292"/>
      <c r="I327" s="292"/>
      <c r="J327" s="144" t="s">
        <v>130</v>
      </c>
      <c r="K327" s="145">
        <v>43.878</v>
      </c>
      <c r="L327" s="293"/>
      <c r="M327" s="292"/>
      <c r="N327" s="294">
        <f>ROUND($L$327*$K$327,2)</f>
        <v>0</v>
      </c>
      <c r="O327" s="285"/>
      <c r="P327" s="285"/>
      <c r="Q327" s="285"/>
      <c r="R327" s="119"/>
      <c r="S327" s="41"/>
      <c r="T327" s="122"/>
      <c r="U327" s="123" t="s">
        <v>38</v>
      </c>
      <c r="V327" s="22"/>
      <c r="W327" s="22"/>
      <c r="X327" s="124">
        <v>0.5</v>
      </c>
      <c r="Y327" s="124">
        <f>$X$327*$K$327</f>
        <v>21.939</v>
      </c>
      <c r="Z327" s="124">
        <v>0</v>
      </c>
      <c r="AA327" s="125">
        <f>$Z$327*$K$327</f>
        <v>0</v>
      </c>
      <c r="AR327" s="80" t="s">
        <v>157</v>
      </c>
      <c r="AT327" s="80" t="s">
        <v>223</v>
      </c>
      <c r="AU327" s="80" t="s">
        <v>76</v>
      </c>
      <c r="AY327" s="6" t="s">
        <v>112</v>
      </c>
      <c r="BE327" s="126">
        <f>IF($U$327="základní",$N$327,0)</f>
        <v>0</v>
      </c>
      <c r="BF327" s="126">
        <f>IF($U$327="snížená",$N$327,0)</f>
        <v>0</v>
      </c>
      <c r="BG327" s="126">
        <f>IF($U$327="zákl. přenesená",$N$327,0)</f>
        <v>0</v>
      </c>
      <c r="BH327" s="126">
        <f>IF($U$327="sníž. přenesená",$N$327,0)</f>
        <v>0</v>
      </c>
      <c r="BI327" s="126">
        <f>IF($U$327="nulová",$N$327,0)</f>
        <v>0</v>
      </c>
      <c r="BJ327" s="80" t="s">
        <v>17</v>
      </c>
      <c r="BK327" s="126">
        <f>ROUND($L$327*$K$327,2)</f>
        <v>0</v>
      </c>
      <c r="BL327" s="80" t="s">
        <v>118</v>
      </c>
      <c r="BM327" s="80" t="s">
        <v>564</v>
      </c>
    </row>
    <row r="328" spans="2:47" s="6" customFormat="1" ht="16.5" customHeight="1">
      <c r="B328" s="21"/>
      <c r="C328" s="22"/>
      <c r="D328" s="22"/>
      <c r="E328" s="22"/>
      <c r="F328" s="283" t="s">
        <v>264</v>
      </c>
      <c r="G328" s="259"/>
      <c r="H328" s="259"/>
      <c r="I328" s="259"/>
      <c r="J328" s="259"/>
      <c r="K328" s="259"/>
      <c r="L328" s="259"/>
      <c r="M328" s="259"/>
      <c r="N328" s="259"/>
      <c r="O328" s="259"/>
      <c r="P328" s="259"/>
      <c r="Q328" s="259"/>
      <c r="R328" s="259"/>
      <c r="S328" s="41"/>
      <c r="T328" s="50"/>
      <c r="U328" s="22"/>
      <c r="V328" s="22"/>
      <c r="W328" s="22"/>
      <c r="X328" s="22"/>
      <c r="Y328" s="22"/>
      <c r="Z328" s="22"/>
      <c r="AA328" s="51"/>
      <c r="AT328" s="6" t="s">
        <v>126</v>
      </c>
      <c r="AU328" s="6" t="s">
        <v>76</v>
      </c>
    </row>
    <row r="329" spans="2:51" s="6" customFormat="1" ht="15.75" customHeight="1">
      <c r="B329" s="127"/>
      <c r="C329" s="128"/>
      <c r="D329" s="128"/>
      <c r="E329" s="128"/>
      <c r="F329" s="289" t="s">
        <v>565</v>
      </c>
      <c r="G329" s="290"/>
      <c r="H329" s="290"/>
      <c r="I329" s="290"/>
      <c r="J329" s="128"/>
      <c r="K329" s="130">
        <v>43.878</v>
      </c>
      <c r="L329" s="128"/>
      <c r="M329" s="128"/>
      <c r="N329" s="128"/>
      <c r="O329" s="128"/>
      <c r="P329" s="128"/>
      <c r="Q329" s="128"/>
      <c r="R329" s="128"/>
      <c r="S329" s="131"/>
      <c r="T329" s="132"/>
      <c r="U329" s="128"/>
      <c r="V329" s="128"/>
      <c r="W329" s="128"/>
      <c r="X329" s="128"/>
      <c r="Y329" s="128"/>
      <c r="Z329" s="128"/>
      <c r="AA329" s="133"/>
      <c r="AT329" s="134" t="s">
        <v>121</v>
      </c>
      <c r="AU329" s="134" t="s">
        <v>76</v>
      </c>
      <c r="AV329" s="134" t="s">
        <v>76</v>
      </c>
      <c r="AW329" s="134" t="s">
        <v>90</v>
      </c>
      <c r="AX329" s="134" t="s">
        <v>17</v>
      </c>
      <c r="AY329" s="134" t="s">
        <v>112</v>
      </c>
    </row>
    <row r="330" spans="2:65" s="6" customFormat="1" ht="15.75" customHeight="1">
      <c r="B330" s="21"/>
      <c r="C330" s="142" t="s">
        <v>566</v>
      </c>
      <c r="D330" s="142" t="s">
        <v>223</v>
      </c>
      <c r="E330" s="143" t="s">
        <v>268</v>
      </c>
      <c r="F330" s="291" t="s">
        <v>269</v>
      </c>
      <c r="G330" s="292"/>
      <c r="H330" s="292"/>
      <c r="I330" s="292"/>
      <c r="J330" s="144" t="s">
        <v>130</v>
      </c>
      <c r="K330" s="145">
        <v>14.214</v>
      </c>
      <c r="L330" s="293"/>
      <c r="M330" s="292"/>
      <c r="N330" s="294">
        <f>ROUND($L$330*$K$330,2)</f>
        <v>0</v>
      </c>
      <c r="O330" s="285"/>
      <c r="P330" s="285"/>
      <c r="Q330" s="285"/>
      <c r="R330" s="119"/>
      <c r="S330" s="41"/>
      <c r="T330" s="122"/>
      <c r="U330" s="123" t="s">
        <v>38</v>
      </c>
      <c r="V330" s="22"/>
      <c r="W330" s="22"/>
      <c r="X330" s="124">
        <v>0.5</v>
      </c>
      <c r="Y330" s="124">
        <f>$X$330*$K$330</f>
        <v>7.107</v>
      </c>
      <c r="Z330" s="124">
        <v>0</v>
      </c>
      <c r="AA330" s="125">
        <f>$Z$330*$K$330</f>
        <v>0</v>
      </c>
      <c r="AR330" s="80" t="s">
        <v>157</v>
      </c>
      <c r="AT330" s="80" t="s">
        <v>223</v>
      </c>
      <c r="AU330" s="80" t="s">
        <v>76</v>
      </c>
      <c r="AY330" s="6" t="s">
        <v>112</v>
      </c>
      <c r="BE330" s="126">
        <f>IF($U$330="základní",$N$330,0)</f>
        <v>0</v>
      </c>
      <c r="BF330" s="126">
        <f>IF($U$330="snížená",$N$330,0)</f>
        <v>0</v>
      </c>
      <c r="BG330" s="126">
        <f>IF($U$330="zákl. přenesená",$N$330,0)</f>
        <v>0</v>
      </c>
      <c r="BH330" s="126">
        <f>IF($U$330="sníž. přenesená",$N$330,0)</f>
        <v>0</v>
      </c>
      <c r="BI330" s="126">
        <f>IF($U$330="nulová",$N$330,0)</f>
        <v>0</v>
      </c>
      <c r="BJ330" s="80" t="s">
        <v>17</v>
      </c>
      <c r="BK330" s="126">
        <f>ROUND($L$330*$K$330,2)</f>
        <v>0</v>
      </c>
      <c r="BL330" s="80" t="s">
        <v>118</v>
      </c>
      <c r="BM330" s="80" t="s">
        <v>567</v>
      </c>
    </row>
    <row r="331" spans="2:47" s="6" customFormat="1" ht="16.5" customHeight="1">
      <c r="B331" s="21"/>
      <c r="C331" s="22"/>
      <c r="D331" s="22"/>
      <c r="E331" s="22"/>
      <c r="F331" s="283" t="s">
        <v>269</v>
      </c>
      <c r="G331" s="259"/>
      <c r="H331" s="259"/>
      <c r="I331" s="259"/>
      <c r="J331" s="259"/>
      <c r="K331" s="259"/>
      <c r="L331" s="259"/>
      <c r="M331" s="259"/>
      <c r="N331" s="259"/>
      <c r="O331" s="259"/>
      <c r="P331" s="259"/>
      <c r="Q331" s="259"/>
      <c r="R331" s="259"/>
      <c r="S331" s="41"/>
      <c r="T331" s="50"/>
      <c r="U331" s="22"/>
      <c r="V331" s="22"/>
      <c r="W331" s="22"/>
      <c r="X331" s="22"/>
      <c r="Y331" s="22"/>
      <c r="Z331" s="22"/>
      <c r="AA331" s="51"/>
      <c r="AT331" s="6" t="s">
        <v>126</v>
      </c>
      <c r="AU331" s="6" t="s">
        <v>76</v>
      </c>
    </row>
    <row r="332" spans="2:51" s="6" customFormat="1" ht="15.75" customHeight="1">
      <c r="B332" s="127"/>
      <c r="C332" s="128"/>
      <c r="D332" s="128"/>
      <c r="E332" s="128"/>
      <c r="F332" s="289" t="s">
        <v>568</v>
      </c>
      <c r="G332" s="290"/>
      <c r="H332" s="290"/>
      <c r="I332" s="290"/>
      <c r="J332" s="128"/>
      <c r="K332" s="130">
        <v>14.214</v>
      </c>
      <c r="L332" s="128"/>
      <c r="M332" s="128"/>
      <c r="N332" s="128"/>
      <c r="O332" s="128"/>
      <c r="P332" s="128"/>
      <c r="Q332" s="128"/>
      <c r="R332" s="128"/>
      <c r="S332" s="131"/>
      <c r="T332" s="132"/>
      <c r="U332" s="128"/>
      <c r="V332" s="128"/>
      <c r="W332" s="128"/>
      <c r="X332" s="128"/>
      <c r="Y332" s="128"/>
      <c r="Z332" s="128"/>
      <c r="AA332" s="133"/>
      <c r="AT332" s="134" t="s">
        <v>121</v>
      </c>
      <c r="AU332" s="134" t="s">
        <v>76</v>
      </c>
      <c r="AV332" s="134" t="s">
        <v>76</v>
      </c>
      <c r="AW332" s="134" t="s">
        <v>90</v>
      </c>
      <c r="AX332" s="134" t="s">
        <v>17</v>
      </c>
      <c r="AY332" s="134" t="s">
        <v>112</v>
      </c>
    </row>
    <row r="333" spans="2:65" s="6" customFormat="1" ht="27" customHeight="1">
      <c r="B333" s="21"/>
      <c r="C333" s="117" t="s">
        <v>569</v>
      </c>
      <c r="D333" s="117" t="s">
        <v>113</v>
      </c>
      <c r="E333" s="118" t="s">
        <v>570</v>
      </c>
      <c r="F333" s="284" t="s">
        <v>571</v>
      </c>
      <c r="G333" s="285"/>
      <c r="H333" s="285"/>
      <c r="I333" s="285"/>
      <c r="J333" s="120" t="s">
        <v>208</v>
      </c>
      <c r="K333" s="121">
        <v>0.169</v>
      </c>
      <c r="L333" s="286"/>
      <c r="M333" s="285"/>
      <c r="N333" s="287">
        <f>ROUND($L$333*$K$333,2)</f>
        <v>0</v>
      </c>
      <c r="O333" s="285"/>
      <c r="P333" s="285"/>
      <c r="Q333" s="285"/>
      <c r="R333" s="119" t="s">
        <v>117</v>
      </c>
      <c r="S333" s="41"/>
      <c r="T333" s="122"/>
      <c r="U333" s="123" t="s">
        <v>38</v>
      </c>
      <c r="V333" s="22"/>
      <c r="W333" s="22"/>
      <c r="X333" s="124">
        <v>0</v>
      </c>
      <c r="Y333" s="124">
        <f>$X$333*$K$333</f>
        <v>0</v>
      </c>
      <c r="Z333" s="124">
        <v>0</v>
      </c>
      <c r="AA333" s="125">
        <f>$Z$333*$K$333</f>
        <v>0</v>
      </c>
      <c r="AR333" s="80" t="s">
        <v>118</v>
      </c>
      <c r="AT333" s="80" t="s">
        <v>113</v>
      </c>
      <c r="AU333" s="80" t="s">
        <v>76</v>
      </c>
      <c r="AY333" s="6" t="s">
        <v>112</v>
      </c>
      <c r="BE333" s="126">
        <f>IF($U$333="základní",$N$333,0)</f>
        <v>0</v>
      </c>
      <c r="BF333" s="126">
        <f>IF($U$333="snížená",$N$333,0)</f>
        <v>0</v>
      </c>
      <c r="BG333" s="126">
        <f>IF($U$333="zákl. přenesená",$N$333,0)</f>
        <v>0</v>
      </c>
      <c r="BH333" s="126">
        <f>IF($U$333="sníž. přenesená",$N$333,0)</f>
        <v>0</v>
      </c>
      <c r="BI333" s="126">
        <f>IF($U$333="nulová",$N$333,0)</f>
        <v>0</v>
      </c>
      <c r="BJ333" s="80" t="s">
        <v>17</v>
      </c>
      <c r="BK333" s="126">
        <f>ROUND($L$333*$K$333,2)</f>
        <v>0</v>
      </c>
      <c r="BL333" s="80" t="s">
        <v>118</v>
      </c>
      <c r="BM333" s="80" t="s">
        <v>572</v>
      </c>
    </row>
    <row r="334" spans="2:47" s="6" customFormat="1" ht="16.5" customHeight="1">
      <c r="B334" s="21"/>
      <c r="C334" s="22"/>
      <c r="D334" s="22"/>
      <c r="E334" s="22"/>
      <c r="F334" s="283" t="s">
        <v>573</v>
      </c>
      <c r="G334" s="259"/>
      <c r="H334" s="259"/>
      <c r="I334" s="259"/>
      <c r="J334" s="259"/>
      <c r="K334" s="259"/>
      <c r="L334" s="259"/>
      <c r="M334" s="259"/>
      <c r="N334" s="259"/>
      <c r="O334" s="259"/>
      <c r="P334" s="259"/>
      <c r="Q334" s="259"/>
      <c r="R334" s="259"/>
      <c r="S334" s="41"/>
      <c r="T334" s="50"/>
      <c r="U334" s="22"/>
      <c r="V334" s="22"/>
      <c r="W334" s="22"/>
      <c r="X334" s="22"/>
      <c r="Y334" s="22"/>
      <c r="Z334" s="22"/>
      <c r="AA334" s="51"/>
      <c r="AT334" s="6" t="s">
        <v>126</v>
      </c>
      <c r="AU334" s="6" t="s">
        <v>76</v>
      </c>
    </row>
    <row r="335" spans="2:51" s="6" customFormat="1" ht="15.75" customHeight="1">
      <c r="B335" s="127"/>
      <c r="C335" s="128"/>
      <c r="D335" s="128"/>
      <c r="E335" s="128"/>
      <c r="F335" s="289" t="s">
        <v>574</v>
      </c>
      <c r="G335" s="290"/>
      <c r="H335" s="290"/>
      <c r="I335" s="290"/>
      <c r="J335" s="128"/>
      <c r="K335" s="130">
        <v>0.169</v>
      </c>
      <c r="L335" s="128"/>
      <c r="M335" s="128"/>
      <c r="N335" s="128"/>
      <c r="O335" s="128"/>
      <c r="P335" s="128"/>
      <c r="Q335" s="128"/>
      <c r="R335" s="128"/>
      <c r="S335" s="131"/>
      <c r="T335" s="132"/>
      <c r="U335" s="128"/>
      <c r="V335" s="128"/>
      <c r="W335" s="128"/>
      <c r="X335" s="128"/>
      <c r="Y335" s="128"/>
      <c r="Z335" s="128"/>
      <c r="AA335" s="133"/>
      <c r="AT335" s="134" t="s">
        <v>121</v>
      </c>
      <c r="AU335" s="134" t="s">
        <v>76</v>
      </c>
      <c r="AV335" s="134" t="s">
        <v>76</v>
      </c>
      <c r="AW335" s="134" t="s">
        <v>90</v>
      </c>
      <c r="AX335" s="134" t="s">
        <v>17</v>
      </c>
      <c r="AY335" s="134" t="s">
        <v>112</v>
      </c>
    </row>
    <row r="336" spans="2:65" s="6" customFormat="1" ht="27" customHeight="1">
      <c r="B336" s="21"/>
      <c r="C336" s="117" t="s">
        <v>575</v>
      </c>
      <c r="D336" s="117" t="s">
        <v>113</v>
      </c>
      <c r="E336" s="118" t="s">
        <v>576</v>
      </c>
      <c r="F336" s="284" t="s">
        <v>577</v>
      </c>
      <c r="G336" s="285"/>
      <c r="H336" s="285"/>
      <c r="I336" s="285"/>
      <c r="J336" s="120" t="s">
        <v>208</v>
      </c>
      <c r="K336" s="121">
        <v>0.392</v>
      </c>
      <c r="L336" s="286"/>
      <c r="M336" s="285"/>
      <c r="N336" s="287">
        <f>ROUND($L$336*$K$336,2)</f>
        <v>0</v>
      </c>
      <c r="O336" s="285"/>
      <c r="P336" s="285"/>
      <c r="Q336" s="285"/>
      <c r="R336" s="119"/>
      <c r="S336" s="41"/>
      <c r="T336" s="122"/>
      <c r="U336" s="123" t="s">
        <v>38</v>
      </c>
      <c r="V336" s="22"/>
      <c r="W336" s="22"/>
      <c r="X336" s="124">
        <v>0</v>
      </c>
      <c r="Y336" s="124">
        <f>$X$336*$K$336</f>
        <v>0</v>
      </c>
      <c r="Z336" s="124">
        <v>0</v>
      </c>
      <c r="AA336" s="125">
        <f>$Z$336*$K$336</f>
        <v>0</v>
      </c>
      <c r="AR336" s="80" t="s">
        <v>118</v>
      </c>
      <c r="AT336" s="80" t="s">
        <v>113</v>
      </c>
      <c r="AU336" s="80" t="s">
        <v>76</v>
      </c>
      <c r="AY336" s="6" t="s">
        <v>112</v>
      </c>
      <c r="BE336" s="126">
        <f>IF($U$336="základní",$N$336,0)</f>
        <v>0</v>
      </c>
      <c r="BF336" s="126">
        <f>IF($U$336="snížená",$N$336,0)</f>
        <v>0</v>
      </c>
      <c r="BG336" s="126">
        <f>IF($U$336="zákl. přenesená",$N$336,0)</f>
        <v>0</v>
      </c>
      <c r="BH336" s="126">
        <f>IF($U$336="sníž. přenesená",$N$336,0)</f>
        <v>0</v>
      </c>
      <c r="BI336" s="126">
        <f>IF($U$336="nulová",$N$336,0)</f>
        <v>0</v>
      </c>
      <c r="BJ336" s="80" t="s">
        <v>17</v>
      </c>
      <c r="BK336" s="126">
        <f>ROUND($L$336*$K$336,2)</f>
        <v>0</v>
      </c>
      <c r="BL336" s="80" t="s">
        <v>118</v>
      </c>
      <c r="BM336" s="80" t="s">
        <v>578</v>
      </c>
    </row>
    <row r="337" spans="2:47" s="6" customFormat="1" ht="16.5" customHeight="1">
      <c r="B337" s="21"/>
      <c r="C337" s="22"/>
      <c r="D337" s="22"/>
      <c r="E337" s="22"/>
      <c r="F337" s="283" t="s">
        <v>577</v>
      </c>
      <c r="G337" s="259"/>
      <c r="H337" s="259"/>
      <c r="I337" s="259"/>
      <c r="J337" s="259"/>
      <c r="K337" s="259"/>
      <c r="L337" s="259"/>
      <c r="M337" s="259"/>
      <c r="N337" s="259"/>
      <c r="O337" s="259"/>
      <c r="P337" s="259"/>
      <c r="Q337" s="259"/>
      <c r="R337" s="259"/>
      <c r="S337" s="41"/>
      <c r="T337" s="50"/>
      <c r="U337" s="22"/>
      <c r="V337" s="22"/>
      <c r="W337" s="22"/>
      <c r="X337" s="22"/>
      <c r="Y337" s="22"/>
      <c r="Z337" s="22"/>
      <c r="AA337" s="51"/>
      <c r="AT337" s="6" t="s">
        <v>126</v>
      </c>
      <c r="AU337" s="6" t="s">
        <v>76</v>
      </c>
    </row>
    <row r="338" spans="2:51" s="6" customFormat="1" ht="15.75" customHeight="1">
      <c r="B338" s="127"/>
      <c r="C338" s="128"/>
      <c r="D338" s="128"/>
      <c r="E338" s="128"/>
      <c r="F338" s="289" t="s">
        <v>579</v>
      </c>
      <c r="G338" s="290"/>
      <c r="H338" s="290"/>
      <c r="I338" s="290"/>
      <c r="J338" s="128"/>
      <c r="K338" s="130">
        <v>0.392</v>
      </c>
      <c r="L338" s="128"/>
      <c r="M338" s="128"/>
      <c r="N338" s="128"/>
      <c r="O338" s="128"/>
      <c r="P338" s="128"/>
      <c r="Q338" s="128"/>
      <c r="R338" s="128"/>
      <c r="S338" s="131"/>
      <c r="T338" s="132"/>
      <c r="U338" s="128"/>
      <c r="V338" s="128"/>
      <c r="W338" s="128"/>
      <c r="X338" s="128"/>
      <c r="Y338" s="128"/>
      <c r="Z338" s="128"/>
      <c r="AA338" s="133"/>
      <c r="AT338" s="134" t="s">
        <v>121</v>
      </c>
      <c r="AU338" s="134" t="s">
        <v>76</v>
      </c>
      <c r="AV338" s="134" t="s">
        <v>76</v>
      </c>
      <c r="AW338" s="134" t="s">
        <v>90</v>
      </c>
      <c r="AX338" s="134" t="s">
        <v>17</v>
      </c>
      <c r="AY338" s="134" t="s">
        <v>112</v>
      </c>
    </row>
    <row r="339" spans="2:63" s="106" customFormat="1" ht="30.75" customHeight="1">
      <c r="B339" s="107"/>
      <c r="C339" s="108"/>
      <c r="D339" s="116" t="s">
        <v>93</v>
      </c>
      <c r="E339" s="108"/>
      <c r="F339" s="108"/>
      <c r="G339" s="108"/>
      <c r="H339" s="108"/>
      <c r="I339" s="108"/>
      <c r="J339" s="108"/>
      <c r="K339" s="108"/>
      <c r="L339" s="108"/>
      <c r="M339" s="108"/>
      <c r="N339" s="281">
        <f>$BK$339</f>
        <v>0</v>
      </c>
      <c r="O339" s="280"/>
      <c r="P339" s="280"/>
      <c r="Q339" s="280"/>
      <c r="R339" s="108"/>
      <c r="S339" s="110"/>
      <c r="T339" s="111"/>
      <c r="U339" s="108"/>
      <c r="V339" s="108"/>
      <c r="W339" s="112">
        <v>0</v>
      </c>
      <c r="X339" s="108"/>
      <c r="Y339" s="112">
        <v>0</v>
      </c>
      <c r="Z339" s="108"/>
      <c r="AA339" s="113">
        <v>0</v>
      </c>
      <c r="AR339" s="114" t="s">
        <v>17</v>
      </c>
      <c r="AT339" s="114" t="s">
        <v>67</v>
      </c>
      <c r="AU339" s="114" t="s">
        <v>17</v>
      </c>
      <c r="AY339" s="114" t="s">
        <v>112</v>
      </c>
      <c r="BK339" s="115">
        <v>0</v>
      </c>
    </row>
    <row r="340" spans="2:63" s="106" customFormat="1" ht="21" customHeight="1">
      <c r="B340" s="107"/>
      <c r="C340" s="108"/>
      <c r="D340" s="116" t="s">
        <v>94</v>
      </c>
      <c r="E340" s="108"/>
      <c r="F340" s="108"/>
      <c r="G340" s="108"/>
      <c r="H340" s="108"/>
      <c r="I340" s="108"/>
      <c r="J340" s="108"/>
      <c r="K340" s="108"/>
      <c r="L340" s="108"/>
      <c r="M340" s="108"/>
      <c r="N340" s="281">
        <f>$BK$340</f>
        <v>0</v>
      </c>
      <c r="O340" s="280"/>
      <c r="P340" s="280"/>
      <c r="Q340" s="280"/>
      <c r="R340" s="108"/>
      <c r="S340" s="110"/>
      <c r="T340" s="111"/>
      <c r="U340" s="108"/>
      <c r="V340" s="108"/>
      <c r="W340" s="112">
        <f>SUM($W$341:$W$342)</f>
        <v>0</v>
      </c>
      <c r="X340" s="108"/>
      <c r="Y340" s="112">
        <f>SUM($Y$341:$Y$342)</f>
        <v>0</v>
      </c>
      <c r="Z340" s="108"/>
      <c r="AA340" s="113">
        <f>SUM($AA$341:$AA$342)</f>
        <v>0</v>
      </c>
      <c r="AR340" s="114" t="s">
        <v>17</v>
      </c>
      <c r="AT340" s="114" t="s">
        <v>67</v>
      </c>
      <c r="AU340" s="114" t="s">
        <v>17</v>
      </c>
      <c r="AY340" s="114" t="s">
        <v>112</v>
      </c>
      <c r="BK340" s="115">
        <f>SUM($BK$341:$BK$342)</f>
        <v>0</v>
      </c>
    </row>
    <row r="341" spans="2:65" s="6" customFormat="1" ht="27" customHeight="1">
      <c r="B341" s="21"/>
      <c r="C341" s="117" t="s">
        <v>580</v>
      </c>
      <c r="D341" s="117" t="s">
        <v>113</v>
      </c>
      <c r="E341" s="118" t="s">
        <v>581</v>
      </c>
      <c r="F341" s="284" t="s">
        <v>582</v>
      </c>
      <c r="G341" s="285"/>
      <c r="H341" s="285"/>
      <c r="I341" s="285"/>
      <c r="J341" s="120" t="s">
        <v>208</v>
      </c>
      <c r="K341" s="121">
        <v>128.34</v>
      </c>
      <c r="L341" s="286"/>
      <c r="M341" s="285"/>
      <c r="N341" s="287">
        <f>ROUND($L$341*$K$341,2)</f>
        <v>0</v>
      </c>
      <c r="O341" s="285"/>
      <c r="P341" s="285"/>
      <c r="Q341" s="285"/>
      <c r="R341" s="119"/>
      <c r="S341" s="41"/>
      <c r="T341" s="122"/>
      <c r="U341" s="123" t="s">
        <v>38</v>
      </c>
      <c r="V341" s="22"/>
      <c r="W341" s="22"/>
      <c r="X341" s="124">
        <v>0</v>
      </c>
      <c r="Y341" s="124">
        <f>$X$341*$K$341</f>
        <v>0</v>
      </c>
      <c r="Z341" s="124">
        <v>0</v>
      </c>
      <c r="AA341" s="125">
        <f>$Z$341*$K$341</f>
        <v>0</v>
      </c>
      <c r="AR341" s="80" t="s">
        <v>118</v>
      </c>
      <c r="AT341" s="80" t="s">
        <v>113</v>
      </c>
      <c r="AU341" s="80" t="s">
        <v>76</v>
      </c>
      <c r="AY341" s="6" t="s">
        <v>112</v>
      </c>
      <c r="BE341" s="126">
        <f>IF($U$341="základní",$N$341,0)</f>
        <v>0</v>
      </c>
      <c r="BF341" s="126">
        <f>IF($U$341="snížená",$N$341,0)</f>
        <v>0</v>
      </c>
      <c r="BG341" s="126">
        <f>IF($U$341="zákl. přenesená",$N$341,0)</f>
        <v>0</v>
      </c>
      <c r="BH341" s="126">
        <f>IF($U$341="sníž. přenesená",$N$341,0)</f>
        <v>0</v>
      </c>
      <c r="BI341" s="126">
        <f>IF($U$341="nulová",$N$341,0)</f>
        <v>0</v>
      </c>
      <c r="BJ341" s="80" t="s">
        <v>17</v>
      </c>
      <c r="BK341" s="126">
        <f>ROUND($L$341*$K$341,2)</f>
        <v>0</v>
      </c>
      <c r="BL341" s="80" t="s">
        <v>118</v>
      </c>
      <c r="BM341" s="80" t="s">
        <v>583</v>
      </c>
    </row>
    <row r="342" spans="2:47" s="6" customFormat="1" ht="16.5" customHeight="1">
      <c r="B342" s="21"/>
      <c r="C342" s="22"/>
      <c r="D342" s="22"/>
      <c r="E342" s="22"/>
      <c r="F342" s="283" t="s">
        <v>582</v>
      </c>
      <c r="G342" s="259"/>
      <c r="H342" s="259"/>
      <c r="I342" s="259"/>
      <c r="J342" s="259"/>
      <c r="K342" s="259"/>
      <c r="L342" s="259"/>
      <c r="M342" s="259"/>
      <c r="N342" s="259"/>
      <c r="O342" s="259"/>
      <c r="P342" s="259"/>
      <c r="Q342" s="259"/>
      <c r="R342" s="259"/>
      <c r="S342" s="41"/>
      <c r="T342" s="50"/>
      <c r="U342" s="22"/>
      <c r="V342" s="22"/>
      <c r="W342" s="22"/>
      <c r="X342" s="22"/>
      <c r="Y342" s="22"/>
      <c r="Z342" s="22"/>
      <c r="AA342" s="51"/>
      <c r="AT342" s="6" t="s">
        <v>126</v>
      </c>
      <c r="AU342" s="6" t="s">
        <v>76</v>
      </c>
    </row>
    <row r="343" spans="2:63" s="106" customFormat="1" ht="37.5" customHeight="1">
      <c r="B343" s="107"/>
      <c r="C343" s="108"/>
      <c r="D343" s="109" t="s">
        <v>95</v>
      </c>
      <c r="E343" s="108"/>
      <c r="F343" s="108"/>
      <c r="G343" s="108"/>
      <c r="H343" s="108"/>
      <c r="I343" s="108"/>
      <c r="J343" s="108"/>
      <c r="K343" s="108"/>
      <c r="L343" s="108"/>
      <c r="M343" s="108"/>
      <c r="N343" s="279">
        <f>$BK$343</f>
        <v>0</v>
      </c>
      <c r="O343" s="280"/>
      <c r="P343" s="280"/>
      <c r="Q343" s="280"/>
      <c r="R343" s="108"/>
      <c r="S343" s="110"/>
      <c r="T343" s="111"/>
      <c r="U343" s="108"/>
      <c r="V343" s="108"/>
      <c r="W343" s="112">
        <f>$W$344</f>
        <v>0</v>
      </c>
      <c r="X343" s="108"/>
      <c r="Y343" s="112">
        <f>$Y$344</f>
        <v>0.0035200000000000006</v>
      </c>
      <c r="Z343" s="108"/>
      <c r="AA343" s="113">
        <f>$AA$344</f>
        <v>0</v>
      </c>
      <c r="AR343" s="114" t="s">
        <v>127</v>
      </c>
      <c r="AT343" s="114" t="s">
        <v>67</v>
      </c>
      <c r="AU343" s="114" t="s">
        <v>68</v>
      </c>
      <c r="AY343" s="114" t="s">
        <v>112</v>
      </c>
      <c r="BK343" s="115">
        <f>$BK$344</f>
        <v>0</v>
      </c>
    </row>
    <row r="344" spans="2:63" s="106" customFormat="1" ht="21" customHeight="1">
      <c r="B344" s="107"/>
      <c r="C344" s="108"/>
      <c r="D344" s="116" t="s">
        <v>96</v>
      </c>
      <c r="E344" s="108"/>
      <c r="F344" s="108"/>
      <c r="G344" s="108"/>
      <c r="H344" s="108"/>
      <c r="I344" s="108"/>
      <c r="J344" s="108"/>
      <c r="K344" s="108"/>
      <c r="L344" s="108"/>
      <c r="M344" s="108"/>
      <c r="N344" s="281">
        <f>$BK$344</f>
        <v>0</v>
      </c>
      <c r="O344" s="280"/>
      <c r="P344" s="280"/>
      <c r="Q344" s="280"/>
      <c r="R344" s="108"/>
      <c r="S344" s="110"/>
      <c r="T344" s="111"/>
      <c r="U344" s="108"/>
      <c r="V344" s="108"/>
      <c r="W344" s="112">
        <f>SUM($W$345:$W$346)</f>
        <v>0</v>
      </c>
      <c r="X344" s="108"/>
      <c r="Y344" s="112">
        <f>SUM($Y$345:$Y$346)</f>
        <v>0.0035200000000000006</v>
      </c>
      <c r="Z344" s="108"/>
      <c r="AA344" s="113">
        <f>SUM($AA$345:$AA$346)</f>
        <v>0</v>
      </c>
      <c r="AR344" s="114" t="s">
        <v>127</v>
      </c>
      <c r="AT344" s="114" t="s">
        <v>67</v>
      </c>
      <c r="AU344" s="114" t="s">
        <v>17</v>
      </c>
      <c r="AY344" s="114" t="s">
        <v>112</v>
      </c>
      <c r="BK344" s="115">
        <f>SUM($BK$345:$BK$346)</f>
        <v>0</v>
      </c>
    </row>
    <row r="345" spans="2:65" s="6" customFormat="1" ht="27" customHeight="1">
      <c r="B345" s="21"/>
      <c r="C345" s="117" t="s">
        <v>584</v>
      </c>
      <c r="D345" s="117" t="s">
        <v>113</v>
      </c>
      <c r="E345" s="118" t="s">
        <v>585</v>
      </c>
      <c r="F345" s="284" t="s">
        <v>586</v>
      </c>
      <c r="G345" s="285"/>
      <c r="H345" s="285"/>
      <c r="I345" s="285"/>
      <c r="J345" s="120" t="s">
        <v>587</v>
      </c>
      <c r="K345" s="121">
        <v>0.4</v>
      </c>
      <c r="L345" s="286"/>
      <c r="M345" s="285"/>
      <c r="N345" s="287">
        <f>ROUND($L$345*$K$345,2)</f>
        <v>0</v>
      </c>
      <c r="O345" s="285"/>
      <c r="P345" s="285"/>
      <c r="Q345" s="285"/>
      <c r="R345" s="119" t="s">
        <v>117</v>
      </c>
      <c r="S345" s="41"/>
      <c r="T345" s="122"/>
      <c r="U345" s="123" t="s">
        <v>38</v>
      </c>
      <c r="V345" s="22"/>
      <c r="W345" s="22"/>
      <c r="X345" s="124">
        <v>0.0088</v>
      </c>
      <c r="Y345" s="124">
        <f>$X$345*$K$345</f>
        <v>0.0035200000000000006</v>
      </c>
      <c r="Z345" s="124">
        <v>0</v>
      </c>
      <c r="AA345" s="125">
        <f>$Z$345*$K$345</f>
        <v>0</v>
      </c>
      <c r="AR345" s="80" t="s">
        <v>443</v>
      </c>
      <c r="AT345" s="80" t="s">
        <v>113</v>
      </c>
      <c r="AU345" s="80" t="s">
        <v>76</v>
      </c>
      <c r="AY345" s="6" t="s">
        <v>112</v>
      </c>
      <c r="BE345" s="126">
        <f>IF($U$345="základní",$N$345,0)</f>
        <v>0</v>
      </c>
      <c r="BF345" s="126">
        <f>IF($U$345="snížená",$N$345,0)</f>
        <v>0</v>
      </c>
      <c r="BG345" s="126">
        <f>IF($U$345="zákl. přenesená",$N$345,0)</f>
        <v>0</v>
      </c>
      <c r="BH345" s="126">
        <f>IF($U$345="sníž. přenesená",$N$345,0)</f>
        <v>0</v>
      </c>
      <c r="BI345" s="126">
        <f>IF($U$345="nulová",$N$345,0)</f>
        <v>0</v>
      </c>
      <c r="BJ345" s="80" t="s">
        <v>17</v>
      </c>
      <c r="BK345" s="126">
        <f>ROUND($L$345*$K$345,2)</f>
        <v>0</v>
      </c>
      <c r="BL345" s="80" t="s">
        <v>443</v>
      </c>
      <c r="BM345" s="80" t="s">
        <v>588</v>
      </c>
    </row>
    <row r="346" spans="2:47" s="6" customFormat="1" ht="16.5" customHeight="1">
      <c r="B346" s="21"/>
      <c r="C346" s="22"/>
      <c r="D346" s="22"/>
      <c r="E346" s="22"/>
      <c r="F346" s="283" t="s">
        <v>589</v>
      </c>
      <c r="G346" s="259"/>
      <c r="H346" s="259"/>
      <c r="I346" s="259"/>
      <c r="J346" s="259"/>
      <c r="K346" s="259"/>
      <c r="L346" s="259"/>
      <c r="M346" s="259"/>
      <c r="N346" s="259"/>
      <c r="O346" s="259"/>
      <c r="P346" s="259"/>
      <c r="Q346" s="259"/>
      <c r="R346" s="259"/>
      <c r="S346" s="41"/>
      <c r="T346" s="153"/>
      <c r="U346" s="154"/>
      <c r="V346" s="154"/>
      <c r="W346" s="154"/>
      <c r="X346" s="154"/>
      <c r="Y346" s="154"/>
      <c r="Z346" s="154"/>
      <c r="AA346" s="155"/>
      <c r="AT346" s="6" t="s">
        <v>126</v>
      </c>
      <c r="AU346" s="6" t="s">
        <v>76</v>
      </c>
    </row>
    <row r="347" spans="2:19" s="6" customFormat="1" ht="7.5" customHeight="1">
      <c r="B347" s="36"/>
      <c r="C347" s="37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41"/>
    </row>
    <row r="348" s="2" customFormat="1" ht="14.25" customHeight="1"/>
  </sheetData>
  <sheetProtection password="CC35" sheet="1" objects="1" scenarios="1" formatColumns="0" formatRows="0" sort="0" autoFilter="0"/>
  <mergeCells count="506">
    <mergeCell ref="C2:R2"/>
    <mergeCell ref="C4:R4"/>
    <mergeCell ref="F6:Q6"/>
    <mergeCell ref="F7:Q7"/>
    <mergeCell ref="O10:P10"/>
    <mergeCell ref="O12:P12"/>
    <mergeCell ref="O13:P13"/>
    <mergeCell ref="O15:P15"/>
    <mergeCell ref="O16:P16"/>
    <mergeCell ref="O18:P18"/>
    <mergeCell ref="O19:P19"/>
    <mergeCell ref="E22:P22"/>
    <mergeCell ref="M25:P25"/>
    <mergeCell ref="H27:J27"/>
    <mergeCell ref="M27:P27"/>
    <mergeCell ref="H28:J28"/>
    <mergeCell ref="M28:P28"/>
    <mergeCell ref="H29:J29"/>
    <mergeCell ref="M29:P29"/>
    <mergeCell ref="H30:J30"/>
    <mergeCell ref="M30:P30"/>
    <mergeCell ref="H31:J31"/>
    <mergeCell ref="M31:P31"/>
    <mergeCell ref="L33:P33"/>
    <mergeCell ref="C39:R39"/>
    <mergeCell ref="F41:Q41"/>
    <mergeCell ref="F42:Q42"/>
    <mergeCell ref="M44:P44"/>
    <mergeCell ref="M46:Q46"/>
    <mergeCell ref="C49:G49"/>
    <mergeCell ref="N49:Q49"/>
    <mergeCell ref="N51:Q51"/>
    <mergeCell ref="N52:Q52"/>
    <mergeCell ref="N53:Q53"/>
    <mergeCell ref="N54:Q54"/>
    <mergeCell ref="N55:Q55"/>
    <mergeCell ref="N56:Q56"/>
    <mergeCell ref="N57:Q57"/>
    <mergeCell ref="C64:R64"/>
    <mergeCell ref="F66:Q66"/>
    <mergeCell ref="F67:Q67"/>
    <mergeCell ref="M69:P69"/>
    <mergeCell ref="M71:Q71"/>
    <mergeCell ref="F74:I74"/>
    <mergeCell ref="L74:M74"/>
    <mergeCell ref="N74:Q74"/>
    <mergeCell ref="F78:I78"/>
    <mergeCell ref="L78:M78"/>
    <mergeCell ref="N78:Q78"/>
    <mergeCell ref="F79:I79"/>
    <mergeCell ref="F80:I80"/>
    <mergeCell ref="L80:M80"/>
    <mergeCell ref="N80:Q80"/>
    <mergeCell ref="F81:R81"/>
    <mergeCell ref="F82:I82"/>
    <mergeCell ref="L82:M82"/>
    <mergeCell ref="N82:Q82"/>
    <mergeCell ref="F83:I83"/>
    <mergeCell ref="F84:I84"/>
    <mergeCell ref="F85:I85"/>
    <mergeCell ref="F86:I86"/>
    <mergeCell ref="L86:M86"/>
    <mergeCell ref="N86:Q86"/>
    <mergeCell ref="F87:R87"/>
    <mergeCell ref="F88:I88"/>
    <mergeCell ref="L88:M88"/>
    <mergeCell ref="N88:Q88"/>
    <mergeCell ref="F89:R89"/>
    <mergeCell ref="F90:I90"/>
    <mergeCell ref="L90:M90"/>
    <mergeCell ref="N90:Q90"/>
    <mergeCell ref="F91:R91"/>
    <mergeCell ref="F92:I92"/>
    <mergeCell ref="L92:M92"/>
    <mergeCell ref="N92:Q92"/>
    <mergeCell ref="F93:R93"/>
    <mergeCell ref="F94:I94"/>
    <mergeCell ref="L94:M94"/>
    <mergeCell ref="N94:Q94"/>
    <mergeCell ref="F95:R95"/>
    <mergeCell ref="F96:I96"/>
    <mergeCell ref="L96:M96"/>
    <mergeCell ref="N96:Q96"/>
    <mergeCell ref="F97:R97"/>
    <mergeCell ref="F98:I98"/>
    <mergeCell ref="L98:M98"/>
    <mergeCell ref="N98:Q98"/>
    <mergeCell ref="F99:R99"/>
    <mergeCell ref="F100:I100"/>
    <mergeCell ref="L100:M100"/>
    <mergeCell ref="N100:Q100"/>
    <mergeCell ref="F101:R101"/>
    <mergeCell ref="F102:I102"/>
    <mergeCell ref="L102:M102"/>
    <mergeCell ref="N102:Q102"/>
    <mergeCell ref="F103:R103"/>
    <mergeCell ref="F104:I104"/>
    <mergeCell ref="L104:M104"/>
    <mergeCell ref="N104:Q104"/>
    <mergeCell ref="F105:R105"/>
    <mergeCell ref="F106:I106"/>
    <mergeCell ref="L106:M106"/>
    <mergeCell ref="N106:Q106"/>
    <mergeCell ref="F107:R107"/>
    <mergeCell ref="F108:I108"/>
    <mergeCell ref="L108:M108"/>
    <mergeCell ref="N108:Q108"/>
    <mergeCell ref="F109:R109"/>
    <mergeCell ref="F110:I110"/>
    <mergeCell ref="L110:M110"/>
    <mergeCell ref="N110:Q110"/>
    <mergeCell ref="F111:R111"/>
    <mergeCell ref="F112:I112"/>
    <mergeCell ref="L112:M112"/>
    <mergeCell ref="N112:Q112"/>
    <mergeCell ref="F113:R113"/>
    <mergeCell ref="F114:I114"/>
    <mergeCell ref="L114:M114"/>
    <mergeCell ref="N114:Q114"/>
    <mergeCell ref="F115:R115"/>
    <mergeCell ref="F116:I116"/>
    <mergeCell ref="F117:I117"/>
    <mergeCell ref="F118:I118"/>
    <mergeCell ref="F119:I119"/>
    <mergeCell ref="L119:M119"/>
    <mergeCell ref="N119:Q119"/>
    <mergeCell ref="F120:R120"/>
    <mergeCell ref="F121:I121"/>
    <mergeCell ref="L121:M121"/>
    <mergeCell ref="N121:Q121"/>
    <mergeCell ref="F122:R122"/>
    <mergeCell ref="F123:R123"/>
    <mergeCell ref="F124:I124"/>
    <mergeCell ref="L124:M124"/>
    <mergeCell ref="N124:Q124"/>
    <mergeCell ref="F125:R125"/>
    <mergeCell ref="F126:R126"/>
    <mergeCell ref="F127:I127"/>
    <mergeCell ref="F128:I128"/>
    <mergeCell ref="L128:M128"/>
    <mergeCell ref="N128:Q128"/>
    <mergeCell ref="F129:R129"/>
    <mergeCell ref="F130:R130"/>
    <mergeCell ref="F131:I131"/>
    <mergeCell ref="L131:M131"/>
    <mergeCell ref="N131:Q131"/>
    <mergeCell ref="F132:R132"/>
    <mergeCell ref="F133:R133"/>
    <mergeCell ref="F134:I134"/>
    <mergeCell ref="L134:M134"/>
    <mergeCell ref="N134:Q134"/>
    <mergeCell ref="F135:R135"/>
    <mergeCell ref="F136:R136"/>
    <mergeCell ref="F137:I137"/>
    <mergeCell ref="L137:M137"/>
    <mergeCell ref="N137:Q137"/>
    <mergeCell ref="F138:R138"/>
    <mergeCell ref="F139:I139"/>
    <mergeCell ref="L139:M139"/>
    <mergeCell ref="N139:Q139"/>
    <mergeCell ref="F140:R140"/>
    <mergeCell ref="F141:I141"/>
    <mergeCell ref="F142:I142"/>
    <mergeCell ref="F143:I143"/>
    <mergeCell ref="F144:I144"/>
    <mergeCell ref="F145:I145"/>
    <mergeCell ref="L145:M145"/>
    <mergeCell ref="N145:Q145"/>
    <mergeCell ref="F146:R146"/>
    <mergeCell ref="F147:I147"/>
    <mergeCell ref="F148:I148"/>
    <mergeCell ref="L148:M148"/>
    <mergeCell ref="N148:Q148"/>
    <mergeCell ref="F149:R149"/>
    <mergeCell ref="F150:I150"/>
    <mergeCell ref="F151:I151"/>
    <mergeCell ref="L151:M151"/>
    <mergeCell ref="N151:Q151"/>
    <mergeCell ref="F152:R152"/>
    <mergeCell ref="F153:R153"/>
    <mergeCell ref="F154:I154"/>
    <mergeCell ref="L154:M154"/>
    <mergeCell ref="N154:Q154"/>
    <mergeCell ref="F155:R155"/>
    <mergeCell ref="F156:R156"/>
    <mergeCell ref="F157:I157"/>
    <mergeCell ref="L157:M157"/>
    <mergeCell ref="N157:Q157"/>
    <mergeCell ref="F158:R158"/>
    <mergeCell ref="F159:R159"/>
    <mergeCell ref="F160:I160"/>
    <mergeCell ref="L160:M160"/>
    <mergeCell ref="N160:Q160"/>
    <mergeCell ref="F161:R161"/>
    <mergeCell ref="F162:R162"/>
    <mergeCell ref="F163:I163"/>
    <mergeCell ref="L163:M163"/>
    <mergeCell ref="N163:Q163"/>
    <mergeCell ref="F164:R164"/>
    <mergeCell ref="F165:I165"/>
    <mergeCell ref="L165:M165"/>
    <mergeCell ref="N165:Q165"/>
    <mergeCell ref="F166:R166"/>
    <mergeCell ref="F167:I167"/>
    <mergeCell ref="F168:I168"/>
    <mergeCell ref="L168:M168"/>
    <mergeCell ref="N168:Q168"/>
    <mergeCell ref="F169:R169"/>
    <mergeCell ref="F170:I170"/>
    <mergeCell ref="F171:I171"/>
    <mergeCell ref="L171:M171"/>
    <mergeCell ref="N171:Q171"/>
    <mergeCell ref="F172:R172"/>
    <mergeCell ref="F173:I173"/>
    <mergeCell ref="F174:I174"/>
    <mergeCell ref="L174:M174"/>
    <mergeCell ref="N174:Q174"/>
    <mergeCell ref="F175:R175"/>
    <mergeCell ref="F176:I176"/>
    <mergeCell ref="F177:I177"/>
    <mergeCell ref="L177:M177"/>
    <mergeCell ref="N177:Q177"/>
    <mergeCell ref="F178:R178"/>
    <mergeCell ref="F179:I179"/>
    <mergeCell ref="F180:I180"/>
    <mergeCell ref="L180:M180"/>
    <mergeCell ref="N180:Q180"/>
    <mergeCell ref="F181:R181"/>
    <mergeCell ref="F182:I182"/>
    <mergeCell ref="F183:I183"/>
    <mergeCell ref="L183:M183"/>
    <mergeCell ref="N183:Q183"/>
    <mergeCell ref="F184:R184"/>
    <mergeCell ref="F185:I185"/>
    <mergeCell ref="F186:I186"/>
    <mergeCell ref="L186:M186"/>
    <mergeCell ref="N186:Q186"/>
    <mergeCell ref="F187:R187"/>
    <mergeCell ref="F188:I188"/>
    <mergeCell ref="F189:I189"/>
    <mergeCell ref="L189:M189"/>
    <mergeCell ref="N189:Q189"/>
    <mergeCell ref="F190:R190"/>
    <mergeCell ref="F191:I191"/>
    <mergeCell ref="F192:I192"/>
    <mergeCell ref="L192:M192"/>
    <mergeCell ref="N192:Q192"/>
    <mergeCell ref="F193:R193"/>
    <mergeCell ref="F194:I194"/>
    <mergeCell ref="F195:I195"/>
    <mergeCell ref="L195:M195"/>
    <mergeCell ref="N195:Q195"/>
    <mergeCell ref="F196:R196"/>
    <mergeCell ref="F197:I197"/>
    <mergeCell ref="F198:I198"/>
    <mergeCell ref="L198:M198"/>
    <mergeCell ref="N198:Q198"/>
    <mergeCell ref="F199:R199"/>
    <mergeCell ref="F200:I200"/>
    <mergeCell ref="F201:I201"/>
    <mergeCell ref="L201:M201"/>
    <mergeCell ref="N201:Q201"/>
    <mergeCell ref="F202:R202"/>
    <mergeCell ref="F203:I203"/>
    <mergeCell ref="F204:I204"/>
    <mergeCell ref="L204:M204"/>
    <mergeCell ref="N204:Q204"/>
    <mergeCell ref="F205:R205"/>
    <mergeCell ref="F206:I206"/>
    <mergeCell ref="F207:I207"/>
    <mergeCell ref="L207:M207"/>
    <mergeCell ref="N207:Q207"/>
    <mergeCell ref="F208:R208"/>
    <mergeCell ref="F209:R209"/>
    <mergeCell ref="F210:I210"/>
    <mergeCell ref="L210:M210"/>
    <mergeCell ref="N210:Q210"/>
    <mergeCell ref="F211:R211"/>
    <mergeCell ref="F212:I212"/>
    <mergeCell ref="F213:I213"/>
    <mergeCell ref="L213:M213"/>
    <mergeCell ref="N213:Q213"/>
    <mergeCell ref="F214:R214"/>
    <mergeCell ref="F215:I215"/>
    <mergeCell ref="F216:I216"/>
    <mergeCell ref="L216:M216"/>
    <mergeCell ref="N216:Q216"/>
    <mergeCell ref="F217:R217"/>
    <mergeCell ref="F218:R218"/>
    <mergeCell ref="F219:I219"/>
    <mergeCell ref="L219:M219"/>
    <mergeCell ref="N219:Q219"/>
    <mergeCell ref="F220:R220"/>
    <mergeCell ref="F221:I221"/>
    <mergeCell ref="F222:I222"/>
    <mergeCell ref="L222:M222"/>
    <mergeCell ref="N222:Q222"/>
    <mergeCell ref="F223:R223"/>
    <mergeCell ref="F224:I224"/>
    <mergeCell ref="F225:I225"/>
    <mergeCell ref="L225:M225"/>
    <mergeCell ref="N225:Q225"/>
    <mergeCell ref="F226:R226"/>
    <mergeCell ref="F227:R227"/>
    <mergeCell ref="F228:I228"/>
    <mergeCell ref="L228:M228"/>
    <mergeCell ref="N228:Q228"/>
    <mergeCell ref="F229:R229"/>
    <mergeCell ref="F230:I230"/>
    <mergeCell ref="F231:I231"/>
    <mergeCell ref="L231:M231"/>
    <mergeCell ref="N231:Q231"/>
    <mergeCell ref="F232:R232"/>
    <mergeCell ref="F233:I233"/>
    <mergeCell ref="F234:I234"/>
    <mergeCell ref="L234:M234"/>
    <mergeCell ref="N234:Q234"/>
    <mergeCell ref="F235:R235"/>
    <mergeCell ref="F236:I236"/>
    <mergeCell ref="F237:I237"/>
    <mergeCell ref="L237:M237"/>
    <mergeCell ref="N237:Q237"/>
    <mergeCell ref="F238:R238"/>
    <mergeCell ref="F239:I239"/>
    <mergeCell ref="F240:I240"/>
    <mergeCell ref="L240:M240"/>
    <mergeCell ref="N240:Q240"/>
    <mergeCell ref="F241:R241"/>
    <mergeCell ref="F242:I242"/>
    <mergeCell ref="L242:M242"/>
    <mergeCell ref="N242:Q242"/>
    <mergeCell ref="F243:R243"/>
    <mergeCell ref="F244:I244"/>
    <mergeCell ref="F245:I245"/>
    <mergeCell ref="L245:M245"/>
    <mergeCell ref="N245:Q245"/>
    <mergeCell ref="F246:R246"/>
    <mergeCell ref="F247:I247"/>
    <mergeCell ref="F248:I248"/>
    <mergeCell ref="F249:I249"/>
    <mergeCell ref="F250:I250"/>
    <mergeCell ref="L250:M250"/>
    <mergeCell ref="N250:Q250"/>
    <mergeCell ref="F251:R251"/>
    <mergeCell ref="F252:I252"/>
    <mergeCell ref="L252:M252"/>
    <mergeCell ref="N252:Q252"/>
    <mergeCell ref="F253:R253"/>
    <mergeCell ref="F254:R254"/>
    <mergeCell ref="F255:I255"/>
    <mergeCell ref="F256:I256"/>
    <mergeCell ref="F257:I257"/>
    <mergeCell ref="F258:I258"/>
    <mergeCell ref="L258:M258"/>
    <mergeCell ref="N258:Q258"/>
    <mergeCell ref="F259:R259"/>
    <mergeCell ref="F260:R260"/>
    <mergeCell ref="F261:I261"/>
    <mergeCell ref="F262:I262"/>
    <mergeCell ref="F263:I263"/>
    <mergeCell ref="F264:I264"/>
    <mergeCell ref="L264:M264"/>
    <mergeCell ref="N264:Q264"/>
    <mergeCell ref="F265:R265"/>
    <mergeCell ref="F266:R266"/>
    <mergeCell ref="F267:I267"/>
    <mergeCell ref="F268:I268"/>
    <mergeCell ref="L268:M268"/>
    <mergeCell ref="N268:Q268"/>
    <mergeCell ref="F269:R269"/>
    <mergeCell ref="F270:R270"/>
    <mergeCell ref="F271:I271"/>
    <mergeCell ref="F272:I272"/>
    <mergeCell ref="L272:M272"/>
    <mergeCell ref="N272:Q272"/>
    <mergeCell ref="F273:R273"/>
    <mergeCell ref="F274:I274"/>
    <mergeCell ref="F275:I275"/>
    <mergeCell ref="L275:M275"/>
    <mergeCell ref="N275:Q275"/>
    <mergeCell ref="F276:R276"/>
    <mergeCell ref="F277:I277"/>
    <mergeCell ref="F278:I278"/>
    <mergeCell ref="L278:M278"/>
    <mergeCell ref="N278:Q278"/>
    <mergeCell ref="F279:R279"/>
    <mergeCell ref="F280:I280"/>
    <mergeCell ref="L280:M280"/>
    <mergeCell ref="N280:Q280"/>
    <mergeCell ref="F281:R281"/>
    <mergeCell ref="F282:I282"/>
    <mergeCell ref="L282:M282"/>
    <mergeCell ref="N282:Q282"/>
    <mergeCell ref="F283:R283"/>
    <mergeCell ref="F284:I284"/>
    <mergeCell ref="L284:M284"/>
    <mergeCell ref="N284:Q284"/>
    <mergeCell ref="F285:R285"/>
    <mergeCell ref="F286:I286"/>
    <mergeCell ref="L286:M286"/>
    <mergeCell ref="N286:Q286"/>
    <mergeCell ref="F287:R287"/>
    <mergeCell ref="F288:I288"/>
    <mergeCell ref="L288:M288"/>
    <mergeCell ref="N288:Q288"/>
    <mergeCell ref="F289:R289"/>
    <mergeCell ref="F290:I290"/>
    <mergeCell ref="L290:M290"/>
    <mergeCell ref="N290:Q290"/>
    <mergeCell ref="F291:R291"/>
    <mergeCell ref="F292:I292"/>
    <mergeCell ref="L292:M292"/>
    <mergeCell ref="N292:Q292"/>
    <mergeCell ref="F293:R293"/>
    <mergeCell ref="F294:I294"/>
    <mergeCell ref="L294:M294"/>
    <mergeCell ref="N294:Q294"/>
    <mergeCell ref="F295:R295"/>
    <mergeCell ref="F296:I296"/>
    <mergeCell ref="L296:M296"/>
    <mergeCell ref="N296:Q296"/>
    <mergeCell ref="F297:R297"/>
    <mergeCell ref="F298:I298"/>
    <mergeCell ref="L298:M298"/>
    <mergeCell ref="N298:Q298"/>
    <mergeCell ref="F299:R299"/>
    <mergeCell ref="F300:I300"/>
    <mergeCell ref="L300:M300"/>
    <mergeCell ref="N300:Q300"/>
    <mergeCell ref="F301:R301"/>
    <mergeCell ref="F302:I302"/>
    <mergeCell ref="L302:M302"/>
    <mergeCell ref="N302:Q302"/>
    <mergeCell ref="F303:R303"/>
    <mergeCell ref="F304:I304"/>
    <mergeCell ref="L304:M304"/>
    <mergeCell ref="N304:Q304"/>
    <mergeCell ref="F305:R305"/>
    <mergeCell ref="F306:I306"/>
    <mergeCell ref="L306:M306"/>
    <mergeCell ref="N306:Q306"/>
    <mergeCell ref="F307:R307"/>
    <mergeCell ref="F308:I308"/>
    <mergeCell ref="L308:M308"/>
    <mergeCell ref="N308:Q308"/>
    <mergeCell ref="F309:R309"/>
    <mergeCell ref="F310:I310"/>
    <mergeCell ref="L310:M310"/>
    <mergeCell ref="N310:Q310"/>
    <mergeCell ref="F311:R311"/>
    <mergeCell ref="F312:R312"/>
    <mergeCell ref="F313:I313"/>
    <mergeCell ref="F314:I314"/>
    <mergeCell ref="F315:I315"/>
    <mergeCell ref="F316:I316"/>
    <mergeCell ref="F317:I317"/>
    <mergeCell ref="F318:I318"/>
    <mergeCell ref="L318:M318"/>
    <mergeCell ref="N318:Q318"/>
    <mergeCell ref="F319:R319"/>
    <mergeCell ref="F320:I320"/>
    <mergeCell ref="F321:I321"/>
    <mergeCell ref="L321:M321"/>
    <mergeCell ref="N321:Q321"/>
    <mergeCell ref="F322:R322"/>
    <mergeCell ref="F323:I323"/>
    <mergeCell ref="F324:I324"/>
    <mergeCell ref="F325:I325"/>
    <mergeCell ref="F326:I326"/>
    <mergeCell ref="F327:I327"/>
    <mergeCell ref="L327:M327"/>
    <mergeCell ref="N327:Q327"/>
    <mergeCell ref="F328:R328"/>
    <mergeCell ref="F329:I329"/>
    <mergeCell ref="F330:I330"/>
    <mergeCell ref="L330:M330"/>
    <mergeCell ref="N330:Q330"/>
    <mergeCell ref="F331:R331"/>
    <mergeCell ref="L341:M341"/>
    <mergeCell ref="N341:Q341"/>
    <mergeCell ref="F332:I332"/>
    <mergeCell ref="F333:I333"/>
    <mergeCell ref="L333:M333"/>
    <mergeCell ref="N333:Q333"/>
    <mergeCell ref="F334:R334"/>
    <mergeCell ref="F335:I335"/>
    <mergeCell ref="F346:R346"/>
    <mergeCell ref="N75:Q75"/>
    <mergeCell ref="N76:Q76"/>
    <mergeCell ref="N77:Q77"/>
    <mergeCell ref="N339:Q339"/>
    <mergeCell ref="N340:Q340"/>
    <mergeCell ref="F336:I336"/>
    <mergeCell ref="L336:M336"/>
    <mergeCell ref="N336:Q336"/>
    <mergeCell ref="F337:R337"/>
    <mergeCell ref="N343:Q343"/>
    <mergeCell ref="N344:Q344"/>
    <mergeCell ref="H1:K1"/>
    <mergeCell ref="S2:AC2"/>
    <mergeCell ref="F342:R342"/>
    <mergeCell ref="F345:I345"/>
    <mergeCell ref="L345:M345"/>
    <mergeCell ref="N345:Q345"/>
    <mergeCell ref="F338:I338"/>
    <mergeCell ref="F341:I341"/>
  </mergeCells>
  <hyperlinks>
    <hyperlink ref="F1:G1" location="C2" tooltip="Krycí list soupisu" display="1) Krycí list soupisu"/>
    <hyperlink ref="H1:K1" location="C49" tooltip="Rekapitulace" display="2) Rekapitulace"/>
    <hyperlink ref="L1:M1" location="C74" tooltip="Soupis prací" display="3) Soupis prací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86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0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4.6601562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169"/>
      <c r="B1" s="166"/>
      <c r="C1" s="166"/>
      <c r="D1" s="167" t="s">
        <v>1</v>
      </c>
      <c r="E1" s="166"/>
      <c r="F1" s="168" t="s">
        <v>626</v>
      </c>
      <c r="G1" s="168"/>
      <c r="H1" s="282" t="s">
        <v>627</v>
      </c>
      <c r="I1" s="282"/>
      <c r="J1" s="282"/>
      <c r="K1" s="282"/>
      <c r="L1" s="168" t="s">
        <v>628</v>
      </c>
      <c r="M1" s="168"/>
      <c r="N1" s="166"/>
      <c r="O1" s="167" t="s">
        <v>80</v>
      </c>
      <c r="P1" s="166"/>
      <c r="Q1" s="166"/>
      <c r="R1" s="166"/>
      <c r="S1" s="168" t="s">
        <v>629</v>
      </c>
      <c r="T1" s="168"/>
      <c r="U1" s="169"/>
      <c r="V1" s="169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70" t="s">
        <v>5</v>
      </c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3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T2" s="2" t="s">
        <v>79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76</v>
      </c>
    </row>
    <row r="4" spans="2:46" s="2" customFormat="1" ht="37.5" customHeight="1">
      <c r="B4" s="10"/>
      <c r="C4" s="258" t="s">
        <v>81</v>
      </c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2"/>
      <c r="T4" s="13" t="s">
        <v>10</v>
      </c>
      <c r="AT4" s="2" t="s">
        <v>3</v>
      </c>
    </row>
    <row r="5" spans="2:18" s="2" customFormat="1" ht="7.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2"/>
    </row>
    <row r="6" spans="2:18" s="2" customFormat="1" ht="15.75" customHeight="1">
      <c r="B6" s="10"/>
      <c r="C6" s="11"/>
      <c r="D6" s="16" t="s">
        <v>14</v>
      </c>
      <c r="E6" s="11"/>
      <c r="F6" s="304" t="str">
        <f>'Rekapitulace stavby'!$K$6</f>
        <v>120148 - Úprava parku Petra Bezruče</v>
      </c>
      <c r="G6" s="271"/>
      <c r="H6" s="271"/>
      <c r="I6" s="271"/>
      <c r="J6" s="271"/>
      <c r="K6" s="271"/>
      <c r="L6" s="271"/>
      <c r="M6" s="271"/>
      <c r="N6" s="271"/>
      <c r="O6" s="271"/>
      <c r="P6" s="271"/>
      <c r="Q6" s="271"/>
      <c r="R6" s="12"/>
    </row>
    <row r="7" spans="2:18" s="6" customFormat="1" ht="18.75" customHeight="1">
      <c r="B7" s="21"/>
      <c r="C7" s="22"/>
      <c r="D7" s="15" t="s">
        <v>82</v>
      </c>
      <c r="E7" s="22"/>
      <c r="F7" s="260" t="s">
        <v>590</v>
      </c>
      <c r="G7" s="259"/>
      <c r="H7" s="259"/>
      <c r="I7" s="259"/>
      <c r="J7" s="259"/>
      <c r="K7" s="259"/>
      <c r="L7" s="259"/>
      <c r="M7" s="259"/>
      <c r="N7" s="259"/>
      <c r="O7" s="259"/>
      <c r="P7" s="259"/>
      <c r="Q7" s="259"/>
      <c r="R7" s="25"/>
    </row>
    <row r="8" spans="2:18" s="6" customFormat="1" ht="14.25" customHeight="1">
      <c r="B8" s="21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5"/>
    </row>
    <row r="9" spans="2:18" s="6" customFormat="1" ht="15" customHeight="1">
      <c r="B9" s="21"/>
      <c r="C9" s="22"/>
      <c r="D9" s="16" t="s">
        <v>84</v>
      </c>
      <c r="E9" s="22"/>
      <c r="F9" s="17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5"/>
    </row>
    <row r="10" spans="2:18" s="6" customFormat="1" ht="15" customHeight="1">
      <c r="B10" s="21"/>
      <c r="C10" s="22"/>
      <c r="D10" s="16" t="s">
        <v>18</v>
      </c>
      <c r="E10" s="22"/>
      <c r="F10" s="17" t="s">
        <v>85</v>
      </c>
      <c r="G10" s="22"/>
      <c r="H10" s="22"/>
      <c r="I10" s="22"/>
      <c r="J10" s="22"/>
      <c r="K10" s="22"/>
      <c r="L10" s="22"/>
      <c r="M10" s="16" t="s">
        <v>20</v>
      </c>
      <c r="N10" s="22"/>
      <c r="O10" s="305" t="str">
        <f>'Rekapitulace stavby'!$AN$8</f>
        <v>08.08.2013</v>
      </c>
      <c r="P10" s="259"/>
      <c r="Q10" s="22"/>
      <c r="R10" s="25"/>
    </row>
    <row r="11" spans="2:18" s="6" customFormat="1" ht="7.5" customHeight="1">
      <c r="B11" s="21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5"/>
    </row>
    <row r="12" spans="2:18" s="6" customFormat="1" ht="15" customHeight="1">
      <c r="B12" s="21"/>
      <c r="C12" s="22"/>
      <c r="D12" s="16" t="s">
        <v>24</v>
      </c>
      <c r="E12" s="22"/>
      <c r="F12" s="22"/>
      <c r="G12" s="22"/>
      <c r="H12" s="22"/>
      <c r="I12" s="22"/>
      <c r="J12" s="22"/>
      <c r="K12" s="22"/>
      <c r="L12" s="22"/>
      <c r="M12" s="16" t="s">
        <v>25</v>
      </c>
      <c r="N12" s="22"/>
      <c r="O12" s="261"/>
      <c r="P12" s="259"/>
      <c r="Q12" s="22"/>
      <c r="R12" s="25"/>
    </row>
    <row r="13" spans="2:18" s="6" customFormat="1" ht="18.75" customHeight="1">
      <c r="B13" s="21"/>
      <c r="C13" s="22"/>
      <c r="D13" s="22"/>
      <c r="E13" s="17" t="s">
        <v>26</v>
      </c>
      <c r="F13" s="22"/>
      <c r="G13" s="22"/>
      <c r="H13" s="22"/>
      <c r="I13" s="22"/>
      <c r="J13" s="22"/>
      <c r="K13" s="22"/>
      <c r="L13" s="22"/>
      <c r="M13" s="16" t="s">
        <v>27</v>
      </c>
      <c r="N13" s="22"/>
      <c r="O13" s="261"/>
      <c r="P13" s="259"/>
      <c r="Q13" s="22"/>
      <c r="R13" s="25"/>
    </row>
    <row r="14" spans="2:18" s="6" customFormat="1" ht="7.5" customHeight="1">
      <c r="B14" s="21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5"/>
    </row>
    <row r="15" spans="2:18" s="6" customFormat="1" ht="15" customHeight="1">
      <c r="B15" s="21"/>
      <c r="C15" s="22"/>
      <c r="D15" s="16" t="s">
        <v>28</v>
      </c>
      <c r="E15" s="22"/>
      <c r="F15" s="22"/>
      <c r="G15" s="22"/>
      <c r="H15" s="22"/>
      <c r="I15" s="22"/>
      <c r="J15" s="22"/>
      <c r="K15" s="22"/>
      <c r="L15" s="22"/>
      <c r="M15" s="16" t="s">
        <v>25</v>
      </c>
      <c r="N15" s="22"/>
      <c r="O15" s="261" t="str">
        <f>IF('Rekapitulace stavby'!$AN$13="","",'Rekapitulace stavby'!$AN$13)</f>
        <v>Vyplň údaj</v>
      </c>
      <c r="P15" s="259"/>
      <c r="Q15" s="22"/>
      <c r="R15" s="25"/>
    </row>
    <row r="16" spans="2:18" s="6" customFormat="1" ht="18.75" customHeight="1">
      <c r="B16" s="21"/>
      <c r="C16" s="22"/>
      <c r="D16" s="22"/>
      <c r="E16" s="17" t="str">
        <f>IF('Rekapitulace stavby'!$E$14="","",'Rekapitulace stavby'!$E$14)</f>
        <v>Vyplň údaj</v>
      </c>
      <c r="F16" s="22"/>
      <c r="G16" s="22"/>
      <c r="H16" s="22"/>
      <c r="I16" s="22"/>
      <c r="J16" s="22"/>
      <c r="K16" s="22"/>
      <c r="L16" s="22"/>
      <c r="M16" s="16" t="s">
        <v>27</v>
      </c>
      <c r="N16" s="22"/>
      <c r="O16" s="261" t="str">
        <f>IF('Rekapitulace stavby'!$AN$14="","",'Rekapitulace stavby'!$AN$14)</f>
        <v>Vyplň údaj</v>
      </c>
      <c r="P16" s="259"/>
      <c r="Q16" s="22"/>
      <c r="R16" s="25"/>
    </row>
    <row r="17" spans="2:18" s="6" customFormat="1" ht="7.5" customHeight="1">
      <c r="B17" s="21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5"/>
    </row>
    <row r="18" spans="2:18" s="6" customFormat="1" ht="15" customHeight="1">
      <c r="B18" s="21"/>
      <c r="C18" s="22"/>
      <c r="D18" s="16" t="s">
        <v>30</v>
      </c>
      <c r="E18" s="22"/>
      <c r="F18" s="22"/>
      <c r="G18" s="22"/>
      <c r="H18" s="22"/>
      <c r="I18" s="22"/>
      <c r="J18" s="22"/>
      <c r="K18" s="22"/>
      <c r="L18" s="22"/>
      <c r="M18" s="16" t="s">
        <v>25</v>
      </c>
      <c r="N18" s="22"/>
      <c r="O18" s="261" t="str">
        <f>IF('Rekapitulace stavby'!$AN$16="","",'Rekapitulace stavby'!$AN$16)</f>
        <v>42767377</v>
      </c>
      <c r="P18" s="259"/>
      <c r="Q18" s="22"/>
      <c r="R18" s="25"/>
    </row>
    <row r="19" spans="2:18" s="6" customFormat="1" ht="18.75" customHeight="1">
      <c r="B19" s="21"/>
      <c r="C19" s="22"/>
      <c r="D19" s="22"/>
      <c r="E19" s="17" t="str">
        <f>IF('Rekapitulace stavby'!$E$17="","",'Rekapitulace stavby'!$E$17)</f>
        <v>Dopravoprojekt Ostrava spol. s r. o.</v>
      </c>
      <c r="F19" s="22"/>
      <c r="G19" s="22"/>
      <c r="H19" s="22"/>
      <c r="I19" s="22"/>
      <c r="J19" s="22"/>
      <c r="K19" s="22"/>
      <c r="L19" s="22"/>
      <c r="M19" s="16" t="s">
        <v>27</v>
      </c>
      <c r="N19" s="22"/>
      <c r="O19" s="261" t="str">
        <f>IF('Rekapitulace stavby'!$AN$17="","",'Rekapitulace stavby'!$AN$17)</f>
        <v>CZ42767377</v>
      </c>
      <c r="P19" s="259"/>
      <c r="Q19" s="22"/>
      <c r="R19" s="25"/>
    </row>
    <row r="20" spans="2:18" s="6" customFormat="1" ht="7.5" customHeight="1">
      <c r="B20" s="21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5"/>
    </row>
    <row r="21" spans="2:18" s="6" customFormat="1" ht="15" customHeight="1">
      <c r="B21" s="21"/>
      <c r="C21" s="22"/>
      <c r="D21" s="16" t="s">
        <v>35</v>
      </c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5"/>
    </row>
    <row r="22" spans="2:18" s="80" customFormat="1" ht="15.75" customHeight="1">
      <c r="B22" s="81"/>
      <c r="C22" s="82"/>
      <c r="D22" s="82"/>
      <c r="E22" s="276"/>
      <c r="F22" s="312"/>
      <c r="G22" s="312"/>
      <c r="H22" s="312"/>
      <c r="I22" s="312"/>
      <c r="J22" s="312"/>
      <c r="K22" s="312"/>
      <c r="L22" s="312"/>
      <c r="M22" s="312"/>
      <c r="N22" s="312"/>
      <c r="O22" s="312"/>
      <c r="P22" s="312"/>
      <c r="Q22" s="82"/>
      <c r="R22" s="83"/>
    </row>
    <row r="23" spans="2:18" s="6" customFormat="1" ht="7.5" customHeight="1">
      <c r="B23" s="21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5"/>
    </row>
    <row r="24" spans="2:18" s="6" customFormat="1" ht="7.5" customHeight="1">
      <c r="B24" s="21"/>
      <c r="C24" s="22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22"/>
      <c r="R24" s="25"/>
    </row>
    <row r="25" spans="2:18" s="6" customFormat="1" ht="26.25" customHeight="1">
      <c r="B25" s="21"/>
      <c r="C25" s="22"/>
      <c r="D25" s="84" t="s">
        <v>36</v>
      </c>
      <c r="E25" s="22"/>
      <c r="F25" s="22"/>
      <c r="G25" s="22"/>
      <c r="H25" s="22"/>
      <c r="I25" s="22"/>
      <c r="J25" s="22"/>
      <c r="K25" s="22"/>
      <c r="L25" s="22"/>
      <c r="M25" s="249">
        <f>ROUNDUP($N$71,2)</f>
        <v>0</v>
      </c>
      <c r="N25" s="259"/>
      <c r="O25" s="259"/>
      <c r="P25" s="259"/>
      <c r="Q25" s="22"/>
      <c r="R25" s="25"/>
    </row>
    <row r="26" spans="2:18" s="6" customFormat="1" ht="7.5" customHeight="1">
      <c r="B26" s="21"/>
      <c r="C26" s="22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22"/>
      <c r="R26" s="25"/>
    </row>
    <row r="27" spans="2:18" s="6" customFormat="1" ht="15" customHeight="1">
      <c r="B27" s="21"/>
      <c r="C27" s="22"/>
      <c r="D27" s="27" t="s">
        <v>37</v>
      </c>
      <c r="E27" s="27" t="s">
        <v>38</v>
      </c>
      <c r="F27" s="28">
        <v>0.21</v>
      </c>
      <c r="G27" s="85" t="s">
        <v>39</v>
      </c>
      <c r="H27" s="310">
        <f>SUM($BE$71:$BE$99)</f>
        <v>0</v>
      </c>
      <c r="I27" s="259"/>
      <c r="J27" s="259"/>
      <c r="K27" s="22"/>
      <c r="L27" s="22"/>
      <c r="M27" s="310">
        <f>SUM($BE$71:$BE$99)*$F$27</f>
        <v>0</v>
      </c>
      <c r="N27" s="259"/>
      <c r="O27" s="259"/>
      <c r="P27" s="259"/>
      <c r="Q27" s="22"/>
      <c r="R27" s="25"/>
    </row>
    <row r="28" spans="2:18" s="6" customFormat="1" ht="15" customHeight="1">
      <c r="B28" s="21"/>
      <c r="C28" s="22"/>
      <c r="D28" s="22"/>
      <c r="E28" s="27" t="s">
        <v>40</v>
      </c>
      <c r="F28" s="28">
        <v>0.15</v>
      </c>
      <c r="G28" s="85" t="s">
        <v>39</v>
      </c>
      <c r="H28" s="310">
        <f>SUM($BF$71:$BF$99)</f>
        <v>0</v>
      </c>
      <c r="I28" s="259"/>
      <c r="J28" s="259"/>
      <c r="K28" s="22"/>
      <c r="L28" s="22"/>
      <c r="M28" s="310">
        <f>SUM($BF$71:$BF$99)*$F$28</f>
        <v>0</v>
      </c>
      <c r="N28" s="259"/>
      <c r="O28" s="259"/>
      <c r="P28" s="259"/>
      <c r="Q28" s="22"/>
      <c r="R28" s="25"/>
    </row>
    <row r="29" spans="2:18" s="6" customFormat="1" ht="15" customHeight="1" hidden="1">
      <c r="B29" s="21"/>
      <c r="C29" s="22"/>
      <c r="D29" s="22"/>
      <c r="E29" s="27" t="s">
        <v>41</v>
      </c>
      <c r="F29" s="28">
        <v>0.21</v>
      </c>
      <c r="G29" s="85" t="s">
        <v>39</v>
      </c>
      <c r="H29" s="310">
        <f>SUM($BG$71:$BG$99)</f>
        <v>0</v>
      </c>
      <c r="I29" s="259"/>
      <c r="J29" s="259"/>
      <c r="K29" s="22"/>
      <c r="L29" s="22"/>
      <c r="M29" s="310">
        <v>0</v>
      </c>
      <c r="N29" s="259"/>
      <c r="O29" s="259"/>
      <c r="P29" s="259"/>
      <c r="Q29" s="22"/>
      <c r="R29" s="25"/>
    </row>
    <row r="30" spans="2:18" s="6" customFormat="1" ht="15" customHeight="1" hidden="1">
      <c r="B30" s="21"/>
      <c r="C30" s="22"/>
      <c r="D30" s="22"/>
      <c r="E30" s="27" t="s">
        <v>42</v>
      </c>
      <c r="F30" s="28">
        <v>0.15</v>
      </c>
      <c r="G30" s="85" t="s">
        <v>39</v>
      </c>
      <c r="H30" s="310">
        <f>SUM($BH$71:$BH$99)</f>
        <v>0</v>
      </c>
      <c r="I30" s="259"/>
      <c r="J30" s="259"/>
      <c r="K30" s="22"/>
      <c r="L30" s="22"/>
      <c r="M30" s="310">
        <v>0</v>
      </c>
      <c r="N30" s="259"/>
      <c r="O30" s="259"/>
      <c r="P30" s="259"/>
      <c r="Q30" s="22"/>
      <c r="R30" s="25"/>
    </row>
    <row r="31" spans="2:18" s="6" customFormat="1" ht="15" customHeight="1" hidden="1">
      <c r="B31" s="21"/>
      <c r="C31" s="22"/>
      <c r="D31" s="22"/>
      <c r="E31" s="27" t="s">
        <v>43</v>
      </c>
      <c r="F31" s="28">
        <v>0</v>
      </c>
      <c r="G31" s="85" t="s">
        <v>39</v>
      </c>
      <c r="H31" s="310">
        <f>SUM($BI$71:$BI$99)</f>
        <v>0</v>
      </c>
      <c r="I31" s="259"/>
      <c r="J31" s="259"/>
      <c r="K31" s="22"/>
      <c r="L31" s="22"/>
      <c r="M31" s="310">
        <v>0</v>
      </c>
      <c r="N31" s="259"/>
      <c r="O31" s="259"/>
      <c r="P31" s="259"/>
      <c r="Q31" s="22"/>
      <c r="R31" s="25"/>
    </row>
    <row r="32" spans="2:18" s="6" customFormat="1" ht="7.5" customHeight="1">
      <c r="B32" s="21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5"/>
    </row>
    <row r="33" spans="2:18" s="6" customFormat="1" ht="26.25" customHeight="1">
      <c r="B33" s="21"/>
      <c r="C33" s="31"/>
      <c r="D33" s="32" t="s">
        <v>44</v>
      </c>
      <c r="E33" s="33"/>
      <c r="F33" s="33"/>
      <c r="G33" s="86" t="s">
        <v>45</v>
      </c>
      <c r="H33" s="34" t="s">
        <v>46</v>
      </c>
      <c r="I33" s="33"/>
      <c r="J33" s="33"/>
      <c r="K33" s="33"/>
      <c r="L33" s="256">
        <f>ROUNDUP(SUM($M$25:$M$31),2)</f>
        <v>0</v>
      </c>
      <c r="M33" s="252"/>
      <c r="N33" s="252"/>
      <c r="O33" s="252"/>
      <c r="P33" s="257"/>
      <c r="Q33" s="31"/>
      <c r="R33" s="35"/>
    </row>
    <row r="34" spans="2:18" s="6" customFormat="1" ht="15" customHeight="1"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8"/>
    </row>
    <row r="38" spans="2:18" s="6" customFormat="1" ht="7.5" customHeight="1">
      <c r="B38" s="87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9"/>
    </row>
    <row r="39" spans="2:21" s="6" customFormat="1" ht="37.5" customHeight="1">
      <c r="B39" s="21"/>
      <c r="C39" s="258" t="s">
        <v>86</v>
      </c>
      <c r="D39" s="259"/>
      <c r="E39" s="259"/>
      <c r="F39" s="259"/>
      <c r="G39" s="259"/>
      <c r="H39" s="259"/>
      <c r="I39" s="259"/>
      <c r="J39" s="259"/>
      <c r="K39" s="259"/>
      <c r="L39" s="259"/>
      <c r="M39" s="259"/>
      <c r="N39" s="259"/>
      <c r="O39" s="259"/>
      <c r="P39" s="259"/>
      <c r="Q39" s="259"/>
      <c r="R39" s="311"/>
      <c r="T39" s="22"/>
      <c r="U39" s="22"/>
    </row>
    <row r="40" spans="2:21" s="6" customFormat="1" ht="7.5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5"/>
      <c r="T40" s="22"/>
      <c r="U40" s="22"/>
    </row>
    <row r="41" spans="2:21" s="6" customFormat="1" ht="15" customHeight="1">
      <c r="B41" s="21"/>
      <c r="C41" s="16" t="s">
        <v>14</v>
      </c>
      <c r="D41" s="22"/>
      <c r="E41" s="22"/>
      <c r="F41" s="304" t="str">
        <f>$F$6</f>
        <v>120148 - Úprava parku Petra Bezruče</v>
      </c>
      <c r="G41" s="259"/>
      <c r="H41" s="259"/>
      <c r="I41" s="259"/>
      <c r="J41" s="259"/>
      <c r="K41" s="259"/>
      <c r="L41" s="259"/>
      <c r="M41" s="259"/>
      <c r="N41" s="259"/>
      <c r="O41" s="259"/>
      <c r="P41" s="259"/>
      <c r="Q41" s="259"/>
      <c r="R41" s="25"/>
      <c r="T41" s="22"/>
      <c r="U41" s="22"/>
    </row>
    <row r="42" spans="2:21" s="6" customFormat="1" ht="15" customHeight="1">
      <c r="B42" s="21"/>
      <c r="C42" s="15" t="s">
        <v>82</v>
      </c>
      <c r="D42" s="22"/>
      <c r="E42" s="22"/>
      <c r="F42" s="260" t="str">
        <f>$F$7</f>
        <v>02 - Úprava parku Petra Bezruče - údržba po dobu 3. let</v>
      </c>
      <c r="G42" s="259"/>
      <c r="H42" s="259"/>
      <c r="I42" s="259"/>
      <c r="J42" s="259"/>
      <c r="K42" s="259"/>
      <c r="L42" s="259"/>
      <c r="M42" s="259"/>
      <c r="N42" s="259"/>
      <c r="O42" s="259"/>
      <c r="P42" s="259"/>
      <c r="Q42" s="259"/>
      <c r="R42" s="25"/>
      <c r="T42" s="22"/>
      <c r="U42" s="22"/>
    </row>
    <row r="43" spans="2:21" s="6" customFormat="1" ht="7.5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5"/>
      <c r="T43" s="22"/>
      <c r="U43" s="22"/>
    </row>
    <row r="44" spans="2:21" s="6" customFormat="1" ht="18.75" customHeight="1">
      <c r="B44" s="21"/>
      <c r="C44" s="16" t="s">
        <v>18</v>
      </c>
      <c r="D44" s="22"/>
      <c r="E44" s="22"/>
      <c r="F44" s="17" t="str">
        <f>$F$10</f>
        <v> </v>
      </c>
      <c r="G44" s="22"/>
      <c r="H44" s="22"/>
      <c r="I44" s="22"/>
      <c r="J44" s="22"/>
      <c r="K44" s="16" t="s">
        <v>20</v>
      </c>
      <c r="L44" s="22"/>
      <c r="M44" s="305" t="str">
        <f>IF($O$10="","",$O$10)</f>
        <v>08.08.2013</v>
      </c>
      <c r="N44" s="259"/>
      <c r="O44" s="259"/>
      <c r="P44" s="259"/>
      <c r="Q44" s="22"/>
      <c r="R44" s="25"/>
      <c r="T44" s="22"/>
      <c r="U44" s="22"/>
    </row>
    <row r="45" spans="2:21" s="6" customFormat="1" ht="7.5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5"/>
      <c r="T45" s="22"/>
      <c r="U45" s="22"/>
    </row>
    <row r="46" spans="2:21" s="6" customFormat="1" ht="15.75" customHeight="1">
      <c r="B46" s="21"/>
      <c r="C46" s="16" t="s">
        <v>24</v>
      </c>
      <c r="D46" s="22"/>
      <c r="E46" s="22"/>
      <c r="F46" s="17" t="str">
        <f>$E$13</f>
        <v>SM Ostrava,městský obvod Moravská Ostrava a Přívoz</v>
      </c>
      <c r="G46" s="22"/>
      <c r="H46" s="22"/>
      <c r="I46" s="22"/>
      <c r="J46" s="22"/>
      <c r="K46" s="16" t="s">
        <v>30</v>
      </c>
      <c r="L46" s="22"/>
      <c r="M46" s="261" t="str">
        <f>$E$19</f>
        <v>Dopravoprojekt Ostrava spol. s r. o.</v>
      </c>
      <c r="N46" s="259"/>
      <c r="O46" s="259"/>
      <c r="P46" s="259"/>
      <c r="Q46" s="259"/>
      <c r="R46" s="25"/>
      <c r="T46" s="22"/>
      <c r="U46" s="22"/>
    </row>
    <row r="47" spans="2:21" s="6" customFormat="1" ht="15" customHeight="1">
      <c r="B47" s="21"/>
      <c r="C47" s="16" t="s">
        <v>28</v>
      </c>
      <c r="D47" s="22"/>
      <c r="E47" s="22"/>
      <c r="F47" s="17" t="str">
        <f>IF($E$16="","",$E$16)</f>
        <v>Vyplň údaj</v>
      </c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5"/>
      <c r="T47" s="22"/>
      <c r="U47" s="22"/>
    </row>
    <row r="48" spans="2:21" s="6" customFormat="1" ht="11.25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5"/>
      <c r="T48" s="22"/>
      <c r="U48" s="22"/>
    </row>
    <row r="49" spans="2:21" s="6" customFormat="1" ht="30" customHeight="1">
      <c r="B49" s="21"/>
      <c r="C49" s="308" t="s">
        <v>87</v>
      </c>
      <c r="D49" s="309"/>
      <c r="E49" s="309"/>
      <c r="F49" s="309"/>
      <c r="G49" s="309"/>
      <c r="H49" s="31"/>
      <c r="I49" s="31"/>
      <c r="J49" s="31"/>
      <c r="K49" s="31"/>
      <c r="L49" s="31"/>
      <c r="M49" s="31"/>
      <c r="N49" s="308" t="s">
        <v>88</v>
      </c>
      <c r="O49" s="309"/>
      <c r="P49" s="309"/>
      <c r="Q49" s="309"/>
      <c r="R49" s="35"/>
      <c r="T49" s="22"/>
      <c r="U49" s="22"/>
    </row>
    <row r="50" spans="2:21" s="6" customFormat="1" ht="11.25" customHeight="1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5"/>
      <c r="T50" s="22"/>
      <c r="U50" s="22"/>
    </row>
    <row r="51" spans="2:47" s="6" customFormat="1" ht="30" customHeight="1">
      <c r="B51" s="21"/>
      <c r="C51" s="60" t="s">
        <v>89</v>
      </c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49">
        <f>ROUNDUP($N$71,2)</f>
        <v>0</v>
      </c>
      <c r="O51" s="259"/>
      <c r="P51" s="259"/>
      <c r="Q51" s="259"/>
      <c r="R51" s="25"/>
      <c r="T51" s="22"/>
      <c r="U51" s="22"/>
      <c r="AU51" s="6" t="s">
        <v>90</v>
      </c>
    </row>
    <row r="52" spans="2:21" s="66" customFormat="1" ht="25.5" customHeight="1">
      <c r="B52" s="90"/>
      <c r="C52" s="91"/>
      <c r="D52" s="91" t="s">
        <v>91</v>
      </c>
      <c r="E52" s="91"/>
      <c r="F52" s="91"/>
      <c r="G52" s="91"/>
      <c r="H52" s="91"/>
      <c r="I52" s="91"/>
      <c r="J52" s="91"/>
      <c r="K52" s="91"/>
      <c r="L52" s="91"/>
      <c r="M52" s="91"/>
      <c r="N52" s="306">
        <f>ROUNDUP($N$72,2)</f>
        <v>0</v>
      </c>
      <c r="O52" s="307"/>
      <c r="P52" s="307"/>
      <c r="Q52" s="307"/>
      <c r="R52" s="92"/>
      <c r="T52" s="91"/>
      <c r="U52" s="91"/>
    </row>
    <row r="53" spans="2:21" s="93" customFormat="1" ht="21" customHeight="1">
      <c r="B53" s="94"/>
      <c r="C53" s="95"/>
      <c r="D53" s="95" t="s">
        <v>92</v>
      </c>
      <c r="E53" s="95"/>
      <c r="F53" s="95"/>
      <c r="G53" s="95"/>
      <c r="H53" s="95"/>
      <c r="I53" s="95"/>
      <c r="J53" s="95"/>
      <c r="K53" s="95"/>
      <c r="L53" s="95"/>
      <c r="M53" s="95"/>
      <c r="N53" s="302">
        <f>ROUNDUP($N$73,2)</f>
        <v>0</v>
      </c>
      <c r="O53" s="303"/>
      <c r="P53" s="303"/>
      <c r="Q53" s="303"/>
      <c r="R53" s="96"/>
      <c r="T53" s="95"/>
      <c r="U53" s="95"/>
    </row>
    <row r="54" spans="2:21" s="6" customFormat="1" ht="22.5" customHeight="1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5"/>
      <c r="T54" s="22"/>
      <c r="U54" s="22"/>
    </row>
    <row r="55" spans="2:21" s="6" customFormat="1" ht="7.5" customHeight="1">
      <c r="B55" s="36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8"/>
      <c r="T55" s="22"/>
      <c r="U55" s="22"/>
    </row>
    <row r="59" spans="2:19" s="6" customFormat="1" ht="7.5" customHeight="1"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1"/>
    </row>
    <row r="60" spans="2:19" s="6" customFormat="1" ht="37.5" customHeight="1">
      <c r="B60" s="21"/>
      <c r="C60" s="258" t="s">
        <v>97</v>
      </c>
      <c r="D60" s="259"/>
      <c r="E60" s="259"/>
      <c r="F60" s="259"/>
      <c r="G60" s="259"/>
      <c r="H60" s="259"/>
      <c r="I60" s="259"/>
      <c r="J60" s="259"/>
      <c r="K60" s="259"/>
      <c r="L60" s="259"/>
      <c r="M60" s="259"/>
      <c r="N60" s="259"/>
      <c r="O60" s="259"/>
      <c r="P60" s="259"/>
      <c r="Q60" s="259"/>
      <c r="R60" s="259"/>
      <c r="S60" s="41"/>
    </row>
    <row r="61" spans="2:19" s="6" customFormat="1" ht="7.5" customHeight="1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41"/>
    </row>
    <row r="62" spans="2:19" s="6" customFormat="1" ht="15" customHeight="1">
      <c r="B62" s="21"/>
      <c r="C62" s="16" t="s">
        <v>14</v>
      </c>
      <c r="D62" s="22"/>
      <c r="E62" s="22"/>
      <c r="F62" s="304" t="str">
        <f>$F$6</f>
        <v>120148 - Úprava parku Petra Bezruče</v>
      </c>
      <c r="G62" s="259"/>
      <c r="H62" s="259"/>
      <c r="I62" s="259"/>
      <c r="J62" s="259"/>
      <c r="K62" s="259"/>
      <c r="L62" s="259"/>
      <c r="M62" s="259"/>
      <c r="N62" s="259"/>
      <c r="O62" s="259"/>
      <c r="P62" s="259"/>
      <c r="Q62" s="259"/>
      <c r="R62" s="22"/>
      <c r="S62" s="41"/>
    </row>
    <row r="63" spans="2:19" s="6" customFormat="1" ht="15" customHeight="1">
      <c r="B63" s="21"/>
      <c r="C63" s="15" t="s">
        <v>82</v>
      </c>
      <c r="D63" s="22"/>
      <c r="E63" s="22"/>
      <c r="F63" s="260" t="str">
        <f>$F$7</f>
        <v>02 - Úprava parku Petra Bezruče - údržba po dobu 3. let</v>
      </c>
      <c r="G63" s="259"/>
      <c r="H63" s="259"/>
      <c r="I63" s="259"/>
      <c r="J63" s="259"/>
      <c r="K63" s="259"/>
      <c r="L63" s="259"/>
      <c r="M63" s="259"/>
      <c r="N63" s="259"/>
      <c r="O63" s="259"/>
      <c r="P63" s="259"/>
      <c r="Q63" s="259"/>
      <c r="R63" s="22"/>
      <c r="S63" s="41"/>
    </row>
    <row r="64" spans="2:19" s="6" customFormat="1" ht="7.5" customHeight="1">
      <c r="B64" s="21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41"/>
    </row>
    <row r="65" spans="2:19" s="6" customFormat="1" ht="18.75" customHeight="1">
      <c r="B65" s="21"/>
      <c r="C65" s="16" t="s">
        <v>18</v>
      </c>
      <c r="D65" s="22"/>
      <c r="E65" s="22"/>
      <c r="F65" s="17" t="str">
        <f>$F$10</f>
        <v> </v>
      </c>
      <c r="G65" s="22"/>
      <c r="H65" s="22"/>
      <c r="I65" s="22"/>
      <c r="J65" s="22"/>
      <c r="K65" s="16" t="s">
        <v>20</v>
      </c>
      <c r="L65" s="22"/>
      <c r="M65" s="305" t="str">
        <f>IF($O$10="","",$O$10)</f>
        <v>08.08.2013</v>
      </c>
      <c r="N65" s="259"/>
      <c r="O65" s="259"/>
      <c r="P65" s="259"/>
      <c r="Q65" s="22"/>
      <c r="R65" s="22"/>
      <c r="S65" s="41"/>
    </row>
    <row r="66" spans="2:19" s="6" customFormat="1" ht="7.5" customHeight="1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41"/>
    </row>
    <row r="67" spans="2:19" s="6" customFormat="1" ht="15.75" customHeight="1">
      <c r="B67" s="21"/>
      <c r="C67" s="16" t="s">
        <v>24</v>
      </c>
      <c r="D67" s="22"/>
      <c r="E67" s="22"/>
      <c r="F67" s="17" t="str">
        <f>$E$13</f>
        <v>SM Ostrava,městský obvod Moravská Ostrava a Přívoz</v>
      </c>
      <c r="G67" s="22"/>
      <c r="H67" s="22"/>
      <c r="I67" s="22"/>
      <c r="J67" s="22"/>
      <c r="K67" s="16" t="s">
        <v>30</v>
      </c>
      <c r="L67" s="22"/>
      <c r="M67" s="261" t="str">
        <f>$E$19</f>
        <v>Dopravoprojekt Ostrava spol. s r. o.</v>
      </c>
      <c r="N67" s="259"/>
      <c r="O67" s="259"/>
      <c r="P67" s="259"/>
      <c r="Q67" s="259"/>
      <c r="R67" s="22"/>
      <c r="S67" s="41"/>
    </row>
    <row r="68" spans="2:19" s="6" customFormat="1" ht="15" customHeight="1">
      <c r="B68" s="21"/>
      <c r="C68" s="16" t="s">
        <v>28</v>
      </c>
      <c r="D68" s="22"/>
      <c r="E68" s="22"/>
      <c r="F68" s="17" t="str">
        <f>IF($E$16="","",$E$16)</f>
        <v>Vyplň údaj</v>
      </c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41"/>
    </row>
    <row r="69" spans="2:19" s="6" customFormat="1" ht="11.25" customHeight="1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41"/>
    </row>
    <row r="70" spans="2:27" s="97" customFormat="1" ht="30" customHeight="1">
      <c r="B70" s="98"/>
      <c r="C70" s="99" t="s">
        <v>98</v>
      </c>
      <c r="D70" s="100" t="s">
        <v>53</v>
      </c>
      <c r="E70" s="100" t="s">
        <v>49</v>
      </c>
      <c r="F70" s="300" t="s">
        <v>99</v>
      </c>
      <c r="G70" s="301"/>
      <c r="H70" s="301"/>
      <c r="I70" s="301"/>
      <c r="J70" s="100" t="s">
        <v>100</v>
      </c>
      <c r="K70" s="100" t="s">
        <v>101</v>
      </c>
      <c r="L70" s="300" t="s">
        <v>102</v>
      </c>
      <c r="M70" s="301"/>
      <c r="N70" s="300" t="s">
        <v>103</v>
      </c>
      <c r="O70" s="301"/>
      <c r="P70" s="301"/>
      <c r="Q70" s="301"/>
      <c r="R70" s="101" t="s">
        <v>104</v>
      </c>
      <c r="S70" s="102"/>
      <c r="T70" s="53" t="s">
        <v>105</v>
      </c>
      <c r="U70" s="54" t="s">
        <v>37</v>
      </c>
      <c r="V70" s="54" t="s">
        <v>106</v>
      </c>
      <c r="W70" s="54" t="s">
        <v>107</v>
      </c>
      <c r="X70" s="54" t="s">
        <v>108</v>
      </c>
      <c r="Y70" s="54" t="s">
        <v>109</v>
      </c>
      <c r="Z70" s="54" t="s">
        <v>110</v>
      </c>
      <c r="AA70" s="55" t="s">
        <v>111</v>
      </c>
    </row>
    <row r="71" spans="2:63" s="6" customFormat="1" ht="30" customHeight="1">
      <c r="B71" s="21"/>
      <c r="C71" s="60" t="s">
        <v>89</v>
      </c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88">
        <f>$BK$71</f>
        <v>0</v>
      </c>
      <c r="O71" s="259"/>
      <c r="P71" s="259"/>
      <c r="Q71" s="259"/>
      <c r="R71" s="22"/>
      <c r="S71" s="41"/>
      <c r="T71" s="57"/>
      <c r="U71" s="58"/>
      <c r="V71" s="58"/>
      <c r="W71" s="103">
        <f>$W$72</f>
        <v>0</v>
      </c>
      <c r="X71" s="58"/>
      <c r="Y71" s="103">
        <f>$Y$72</f>
        <v>0</v>
      </c>
      <c r="Z71" s="58"/>
      <c r="AA71" s="104">
        <f>$AA$72</f>
        <v>0</v>
      </c>
      <c r="AT71" s="6" t="s">
        <v>67</v>
      </c>
      <c r="AU71" s="6" t="s">
        <v>90</v>
      </c>
      <c r="BK71" s="105">
        <f>$BK$72</f>
        <v>0</v>
      </c>
    </row>
    <row r="72" spans="2:63" s="106" customFormat="1" ht="37.5" customHeight="1">
      <c r="B72" s="107"/>
      <c r="C72" s="108"/>
      <c r="D72" s="109" t="s">
        <v>91</v>
      </c>
      <c r="E72" s="108"/>
      <c r="F72" s="108"/>
      <c r="G72" s="108"/>
      <c r="H72" s="108"/>
      <c r="I72" s="108"/>
      <c r="J72" s="108"/>
      <c r="K72" s="108"/>
      <c r="L72" s="108"/>
      <c r="M72" s="108"/>
      <c r="N72" s="279">
        <f>$BK$72</f>
        <v>0</v>
      </c>
      <c r="O72" s="280"/>
      <c r="P72" s="280"/>
      <c r="Q72" s="280"/>
      <c r="R72" s="108"/>
      <c r="S72" s="110"/>
      <c r="T72" s="111"/>
      <c r="U72" s="108"/>
      <c r="V72" s="108"/>
      <c r="W72" s="112">
        <f>$W$73</f>
        <v>0</v>
      </c>
      <c r="X72" s="108"/>
      <c r="Y72" s="112">
        <f>$Y$73</f>
        <v>0</v>
      </c>
      <c r="Z72" s="108"/>
      <c r="AA72" s="113">
        <f>$AA$73</f>
        <v>0</v>
      </c>
      <c r="AR72" s="114" t="s">
        <v>17</v>
      </c>
      <c r="AT72" s="114" t="s">
        <v>67</v>
      </c>
      <c r="AU72" s="114" t="s">
        <v>68</v>
      </c>
      <c r="AY72" s="114" t="s">
        <v>112</v>
      </c>
      <c r="BK72" s="115">
        <f>$BK$73</f>
        <v>0</v>
      </c>
    </row>
    <row r="73" spans="2:63" s="106" customFormat="1" ht="21" customHeight="1">
      <c r="B73" s="107"/>
      <c r="C73" s="108"/>
      <c r="D73" s="116" t="s">
        <v>92</v>
      </c>
      <c r="E73" s="108"/>
      <c r="F73" s="108"/>
      <c r="G73" s="108"/>
      <c r="H73" s="108"/>
      <c r="I73" s="108"/>
      <c r="J73" s="108"/>
      <c r="K73" s="108"/>
      <c r="L73" s="108"/>
      <c r="M73" s="108"/>
      <c r="N73" s="281">
        <f>$BK$73</f>
        <v>0</v>
      </c>
      <c r="O73" s="280"/>
      <c r="P73" s="280"/>
      <c r="Q73" s="280"/>
      <c r="R73" s="108"/>
      <c r="S73" s="110"/>
      <c r="T73" s="111"/>
      <c r="U73" s="108"/>
      <c r="V73" s="108"/>
      <c r="W73" s="112">
        <f>SUM($W$74:$W$99)</f>
        <v>0</v>
      </c>
      <c r="X73" s="108"/>
      <c r="Y73" s="112">
        <f>SUM($Y$74:$Y$99)</f>
        <v>0</v>
      </c>
      <c r="Z73" s="108"/>
      <c r="AA73" s="113">
        <f>SUM($AA$74:$AA$99)</f>
        <v>0</v>
      </c>
      <c r="AR73" s="114" t="s">
        <v>17</v>
      </c>
      <c r="AT73" s="114" t="s">
        <v>67</v>
      </c>
      <c r="AU73" s="114" t="s">
        <v>17</v>
      </c>
      <c r="AY73" s="114" t="s">
        <v>112</v>
      </c>
      <c r="BK73" s="115">
        <f>SUM($BK$74:$BK$99)</f>
        <v>0</v>
      </c>
    </row>
    <row r="74" spans="2:65" s="6" customFormat="1" ht="27" customHeight="1">
      <c r="B74" s="21"/>
      <c r="C74" s="117" t="s">
        <v>17</v>
      </c>
      <c r="D74" s="117" t="s">
        <v>113</v>
      </c>
      <c r="E74" s="118" t="s">
        <v>591</v>
      </c>
      <c r="F74" s="284" t="s">
        <v>592</v>
      </c>
      <c r="G74" s="285"/>
      <c r="H74" s="285"/>
      <c r="I74" s="285"/>
      <c r="J74" s="120" t="s">
        <v>116</v>
      </c>
      <c r="K74" s="121">
        <v>1470</v>
      </c>
      <c r="L74" s="286"/>
      <c r="M74" s="285"/>
      <c r="N74" s="287">
        <f>ROUND($L$74*$K$74,2)</f>
        <v>0</v>
      </c>
      <c r="O74" s="285"/>
      <c r="P74" s="285"/>
      <c r="Q74" s="285"/>
      <c r="R74" s="119"/>
      <c r="S74" s="41"/>
      <c r="T74" s="122"/>
      <c r="U74" s="123" t="s">
        <v>38</v>
      </c>
      <c r="V74" s="22"/>
      <c r="W74" s="22"/>
      <c r="X74" s="124">
        <v>0</v>
      </c>
      <c r="Y74" s="124">
        <f>$X$74*$K$74</f>
        <v>0</v>
      </c>
      <c r="Z74" s="124">
        <v>0</v>
      </c>
      <c r="AA74" s="125">
        <f>$Z$74*$K$74</f>
        <v>0</v>
      </c>
      <c r="AR74" s="80" t="s">
        <v>118</v>
      </c>
      <c r="AT74" s="80" t="s">
        <v>113</v>
      </c>
      <c r="AU74" s="80" t="s">
        <v>76</v>
      </c>
      <c r="AY74" s="6" t="s">
        <v>112</v>
      </c>
      <c r="BE74" s="126">
        <f>IF($U$74="základní",$N$74,0)</f>
        <v>0</v>
      </c>
      <c r="BF74" s="126">
        <f>IF($U$74="snížená",$N$74,0)</f>
        <v>0</v>
      </c>
      <c r="BG74" s="126">
        <f>IF($U$74="zákl. přenesená",$N$74,0)</f>
        <v>0</v>
      </c>
      <c r="BH74" s="126">
        <f>IF($U$74="sníž. přenesená",$N$74,0)</f>
        <v>0</v>
      </c>
      <c r="BI74" s="126">
        <f>IF($U$74="nulová",$N$74,0)</f>
        <v>0</v>
      </c>
      <c r="BJ74" s="80" t="s">
        <v>17</v>
      </c>
      <c r="BK74" s="126">
        <f>ROUND($L$74*$K$74,2)</f>
        <v>0</v>
      </c>
      <c r="BL74" s="80" t="s">
        <v>118</v>
      </c>
      <c r="BM74" s="80" t="s">
        <v>593</v>
      </c>
    </row>
    <row r="75" spans="2:47" s="6" customFormat="1" ht="16.5" customHeight="1">
      <c r="B75" s="21"/>
      <c r="C75" s="22"/>
      <c r="D75" s="22"/>
      <c r="E75" s="22"/>
      <c r="F75" s="283" t="s">
        <v>592</v>
      </c>
      <c r="G75" s="259"/>
      <c r="H75" s="259"/>
      <c r="I75" s="259"/>
      <c r="J75" s="259"/>
      <c r="K75" s="259"/>
      <c r="L75" s="259"/>
      <c r="M75" s="259"/>
      <c r="N75" s="259"/>
      <c r="O75" s="259"/>
      <c r="P75" s="259"/>
      <c r="Q75" s="259"/>
      <c r="R75" s="259"/>
      <c r="S75" s="41"/>
      <c r="T75" s="50"/>
      <c r="U75" s="22"/>
      <c r="V75" s="22"/>
      <c r="W75" s="22"/>
      <c r="X75" s="22"/>
      <c r="Y75" s="22"/>
      <c r="Z75" s="22"/>
      <c r="AA75" s="51"/>
      <c r="AT75" s="6" t="s">
        <v>126</v>
      </c>
      <c r="AU75" s="6" t="s">
        <v>76</v>
      </c>
    </row>
    <row r="76" spans="2:51" s="6" customFormat="1" ht="15.75" customHeight="1">
      <c r="B76" s="127"/>
      <c r="C76" s="128"/>
      <c r="D76" s="128"/>
      <c r="E76" s="128"/>
      <c r="F76" s="289" t="s">
        <v>594</v>
      </c>
      <c r="G76" s="290"/>
      <c r="H76" s="290"/>
      <c r="I76" s="290"/>
      <c r="J76" s="128"/>
      <c r="K76" s="130">
        <v>1470</v>
      </c>
      <c r="L76" s="128"/>
      <c r="M76" s="128"/>
      <c r="N76" s="128"/>
      <c r="O76" s="128"/>
      <c r="P76" s="128"/>
      <c r="Q76" s="128"/>
      <c r="R76" s="128"/>
      <c r="S76" s="131"/>
      <c r="T76" s="132"/>
      <c r="U76" s="128"/>
      <c r="V76" s="128"/>
      <c r="W76" s="128"/>
      <c r="X76" s="128"/>
      <c r="Y76" s="128"/>
      <c r="Z76" s="128"/>
      <c r="AA76" s="133"/>
      <c r="AT76" s="134" t="s">
        <v>121</v>
      </c>
      <c r="AU76" s="134" t="s">
        <v>76</v>
      </c>
      <c r="AV76" s="134" t="s">
        <v>76</v>
      </c>
      <c r="AW76" s="134" t="s">
        <v>90</v>
      </c>
      <c r="AX76" s="134" t="s">
        <v>17</v>
      </c>
      <c r="AY76" s="134" t="s">
        <v>112</v>
      </c>
    </row>
    <row r="77" spans="2:65" s="6" customFormat="1" ht="27" customHeight="1">
      <c r="B77" s="21"/>
      <c r="C77" s="117" t="s">
        <v>76</v>
      </c>
      <c r="D77" s="117" t="s">
        <v>113</v>
      </c>
      <c r="E77" s="118" t="s">
        <v>595</v>
      </c>
      <c r="F77" s="284" t="s">
        <v>596</v>
      </c>
      <c r="G77" s="285"/>
      <c r="H77" s="285"/>
      <c r="I77" s="285"/>
      <c r="J77" s="120" t="s">
        <v>149</v>
      </c>
      <c r="K77" s="121">
        <v>78</v>
      </c>
      <c r="L77" s="286"/>
      <c r="M77" s="285"/>
      <c r="N77" s="287">
        <f>ROUND($L$77*$K$77,2)</f>
        <v>0</v>
      </c>
      <c r="O77" s="285"/>
      <c r="P77" s="285"/>
      <c r="Q77" s="285"/>
      <c r="R77" s="119"/>
      <c r="S77" s="41"/>
      <c r="T77" s="122"/>
      <c r="U77" s="123" t="s">
        <v>38</v>
      </c>
      <c r="V77" s="22"/>
      <c r="W77" s="22"/>
      <c r="X77" s="124">
        <v>0</v>
      </c>
      <c r="Y77" s="124">
        <f>$X$77*$K$77</f>
        <v>0</v>
      </c>
      <c r="Z77" s="124">
        <v>0</v>
      </c>
      <c r="AA77" s="125">
        <f>$Z$77*$K$77</f>
        <v>0</v>
      </c>
      <c r="AR77" s="80" t="s">
        <v>118</v>
      </c>
      <c r="AT77" s="80" t="s">
        <v>113</v>
      </c>
      <c r="AU77" s="80" t="s">
        <v>76</v>
      </c>
      <c r="AY77" s="6" t="s">
        <v>112</v>
      </c>
      <c r="BE77" s="126">
        <f>IF($U$77="základní",$N$77,0)</f>
        <v>0</v>
      </c>
      <c r="BF77" s="126">
        <f>IF($U$77="snížená",$N$77,0)</f>
        <v>0</v>
      </c>
      <c r="BG77" s="126">
        <f>IF($U$77="zákl. přenesená",$N$77,0)</f>
        <v>0</v>
      </c>
      <c r="BH77" s="126">
        <f>IF($U$77="sníž. přenesená",$N$77,0)</f>
        <v>0</v>
      </c>
      <c r="BI77" s="126">
        <f>IF($U$77="nulová",$N$77,0)</f>
        <v>0</v>
      </c>
      <c r="BJ77" s="80" t="s">
        <v>17</v>
      </c>
      <c r="BK77" s="126">
        <f>ROUND($L$77*$K$77,2)</f>
        <v>0</v>
      </c>
      <c r="BL77" s="80" t="s">
        <v>118</v>
      </c>
      <c r="BM77" s="80" t="s">
        <v>597</v>
      </c>
    </row>
    <row r="78" spans="2:47" s="6" customFormat="1" ht="16.5" customHeight="1">
      <c r="B78" s="21"/>
      <c r="C78" s="22"/>
      <c r="D78" s="22"/>
      <c r="E78" s="22"/>
      <c r="F78" s="283" t="s">
        <v>596</v>
      </c>
      <c r="G78" s="259"/>
      <c r="H78" s="259"/>
      <c r="I78" s="259"/>
      <c r="J78" s="259"/>
      <c r="K78" s="259"/>
      <c r="L78" s="259"/>
      <c r="M78" s="259"/>
      <c r="N78" s="259"/>
      <c r="O78" s="259"/>
      <c r="P78" s="259"/>
      <c r="Q78" s="259"/>
      <c r="R78" s="259"/>
      <c r="S78" s="41"/>
      <c r="T78" s="50"/>
      <c r="U78" s="22"/>
      <c r="V78" s="22"/>
      <c r="W78" s="22"/>
      <c r="X78" s="22"/>
      <c r="Y78" s="22"/>
      <c r="Z78" s="22"/>
      <c r="AA78" s="51"/>
      <c r="AT78" s="6" t="s">
        <v>126</v>
      </c>
      <c r="AU78" s="6" t="s">
        <v>76</v>
      </c>
    </row>
    <row r="79" spans="2:51" s="6" customFormat="1" ht="15.75" customHeight="1">
      <c r="B79" s="127"/>
      <c r="C79" s="128"/>
      <c r="D79" s="128"/>
      <c r="E79" s="128"/>
      <c r="F79" s="289" t="s">
        <v>598</v>
      </c>
      <c r="G79" s="290"/>
      <c r="H79" s="290"/>
      <c r="I79" s="290"/>
      <c r="J79" s="128"/>
      <c r="K79" s="130">
        <v>78</v>
      </c>
      <c r="L79" s="128"/>
      <c r="M79" s="128"/>
      <c r="N79" s="128"/>
      <c r="O79" s="128"/>
      <c r="P79" s="128"/>
      <c r="Q79" s="128"/>
      <c r="R79" s="128"/>
      <c r="S79" s="131"/>
      <c r="T79" s="132"/>
      <c r="U79" s="128"/>
      <c r="V79" s="128"/>
      <c r="W79" s="128"/>
      <c r="X79" s="128"/>
      <c r="Y79" s="128"/>
      <c r="Z79" s="128"/>
      <c r="AA79" s="133"/>
      <c r="AT79" s="134" t="s">
        <v>121</v>
      </c>
      <c r="AU79" s="134" t="s">
        <v>76</v>
      </c>
      <c r="AV79" s="134" t="s">
        <v>76</v>
      </c>
      <c r="AW79" s="134" t="s">
        <v>90</v>
      </c>
      <c r="AX79" s="134" t="s">
        <v>17</v>
      </c>
      <c r="AY79" s="134" t="s">
        <v>112</v>
      </c>
    </row>
    <row r="80" spans="2:65" s="6" customFormat="1" ht="27" customHeight="1">
      <c r="B80" s="21"/>
      <c r="C80" s="117" t="s">
        <v>127</v>
      </c>
      <c r="D80" s="117" t="s">
        <v>113</v>
      </c>
      <c r="E80" s="118" t="s">
        <v>599</v>
      </c>
      <c r="F80" s="284" t="s">
        <v>600</v>
      </c>
      <c r="G80" s="285"/>
      <c r="H80" s="285"/>
      <c r="I80" s="285"/>
      <c r="J80" s="120" t="s">
        <v>116</v>
      </c>
      <c r="K80" s="121">
        <v>2700</v>
      </c>
      <c r="L80" s="286"/>
      <c r="M80" s="285"/>
      <c r="N80" s="287">
        <f>ROUND($L$80*$K$80,2)</f>
        <v>0</v>
      </c>
      <c r="O80" s="285"/>
      <c r="P80" s="285"/>
      <c r="Q80" s="285"/>
      <c r="R80" s="119"/>
      <c r="S80" s="41"/>
      <c r="T80" s="122"/>
      <c r="U80" s="123" t="s">
        <v>38</v>
      </c>
      <c r="V80" s="22"/>
      <c r="W80" s="22"/>
      <c r="X80" s="124">
        <v>0</v>
      </c>
      <c r="Y80" s="124">
        <f>$X$80*$K$80</f>
        <v>0</v>
      </c>
      <c r="Z80" s="124">
        <v>0</v>
      </c>
      <c r="AA80" s="125">
        <f>$Z$80*$K$80</f>
        <v>0</v>
      </c>
      <c r="AR80" s="80" t="s">
        <v>118</v>
      </c>
      <c r="AT80" s="80" t="s">
        <v>113</v>
      </c>
      <c r="AU80" s="80" t="s">
        <v>76</v>
      </c>
      <c r="AY80" s="6" t="s">
        <v>112</v>
      </c>
      <c r="BE80" s="126">
        <f>IF($U$80="základní",$N$80,0)</f>
        <v>0</v>
      </c>
      <c r="BF80" s="126">
        <f>IF($U$80="snížená",$N$80,0)</f>
        <v>0</v>
      </c>
      <c r="BG80" s="126">
        <f>IF($U$80="zákl. přenesená",$N$80,0)</f>
        <v>0</v>
      </c>
      <c r="BH80" s="126">
        <f>IF($U$80="sníž. přenesená",$N$80,0)</f>
        <v>0</v>
      </c>
      <c r="BI80" s="126">
        <f>IF($U$80="nulová",$N$80,0)</f>
        <v>0</v>
      </c>
      <c r="BJ80" s="80" t="s">
        <v>17</v>
      </c>
      <c r="BK80" s="126">
        <f>ROUND($L$80*$K$80,2)</f>
        <v>0</v>
      </c>
      <c r="BL80" s="80" t="s">
        <v>118</v>
      </c>
      <c r="BM80" s="80" t="s">
        <v>601</v>
      </c>
    </row>
    <row r="81" spans="2:47" s="6" customFormat="1" ht="16.5" customHeight="1">
      <c r="B81" s="21"/>
      <c r="C81" s="22"/>
      <c r="D81" s="22"/>
      <c r="E81" s="22"/>
      <c r="F81" s="283" t="s">
        <v>600</v>
      </c>
      <c r="G81" s="259"/>
      <c r="H81" s="259"/>
      <c r="I81" s="259"/>
      <c r="J81" s="259"/>
      <c r="K81" s="259"/>
      <c r="L81" s="259"/>
      <c r="M81" s="259"/>
      <c r="N81" s="259"/>
      <c r="O81" s="259"/>
      <c r="P81" s="259"/>
      <c r="Q81" s="259"/>
      <c r="R81" s="259"/>
      <c r="S81" s="41"/>
      <c r="T81" s="50"/>
      <c r="U81" s="22"/>
      <c r="V81" s="22"/>
      <c r="W81" s="22"/>
      <c r="X81" s="22"/>
      <c r="Y81" s="22"/>
      <c r="Z81" s="22"/>
      <c r="AA81" s="51"/>
      <c r="AT81" s="6" t="s">
        <v>126</v>
      </c>
      <c r="AU81" s="6" t="s">
        <v>76</v>
      </c>
    </row>
    <row r="82" spans="2:51" s="6" customFormat="1" ht="15.75" customHeight="1">
      <c r="B82" s="156"/>
      <c r="C82" s="157"/>
      <c r="D82" s="157"/>
      <c r="E82" s="157"/>
      <c r="F82" s="313" t="s">
        <v>602</v>
      </c>
      <c r="G82" s="314"/>
      <c r="H82" s="314"/>
      <c r="I82" s="314"/>
      <c r="J82" s="157"/>
      <c r="K82" s="157"/>
      <c r="L82" s="157"/>
      <c r="M82" s="157"/>
      <c r="N82" s="157"/>
      <c r="O82" s="157"/>
      <c r="P82" s="157"/>
      <c r="Q82" s="157"/>
      <c r="R82" s="157"/>
      <c r="S82" s="159"/>
      <c r="T82" s="160"/>
      <c r="U82" s="157"/>
      <c r="V82" s="157"/>
      <c r="W82" s="157"/>
      <c r="X82" s="157"/>
      <c r="Y82" s="157"/>
      <c r="Z82" s="157"/>
      <c r="AA82" s="161"/>
      <c r="AT82" s="162" t="s">
        <v>121</v>
      </c>
      <c r="AU82" s="162" t="s">
        <v>76</v>
      </c>
      <c r="AV82" s="162" t="s">
        <v>17</v>
      </c>
      <c r="AW82" s="162" t="s">
        <v>90</v>
      </c>
      <c r="AX82" s="162" t="s">
        <v>68</v>
      </c>
      <c r="AY82" s="162" t="s">
        <v>112</v>
      </c>
    </row>
    <row r="83" spans="2:51" s="6" customFormat="1" ht="15.75" customHeight="1">
      <c r="B83" s="127"/>
      <c r="C83" s="128"/>
      <c r="D83" s="128"/>
      <c r="E83" s="128"/>
      <c r="F83" s="289" t="s">
        <v>603</v>
      </c>
      <c r="G83" s="290"/>
      <c r="H83" s="290"/>
      <c r="I83" s="290"/>
      <c r="J83" s="128"/>
      <c r="K83" s="130">
        <v>2106</v>
      </c>
      <c r="L83" s="128"/>
      <c r="M83" s="128"/>
      <c r="N83" s="128"/>
      <c r="O83" s="128"/>
      <c r="P83" s="128"/>
      <c r="Q83" s="128"/>
      <c r="R83" s="128"/>
      <c r="S83" s="131"/>
      <c r="T83" s="132"/>
      <c r="U83" s="128"/>
      <c r="V83" s="128"/>
      <c r="W83" s="128"/>
      <c r="X83" s="128"/>
      <c r="Y83" s="128"/>
      <c r="Z83" s="128"/>
      <c r="AA83" s="133"/>
      <c r="AT83" s="134" t="s">
        <v>121</v>
      </c>
      <c r="AU83" s="134" t="s">
        <v>76</v>
      </c>
      <c r="AV83" s="134" t="s">
        <v>76</v>
      </c>
      <c r="AW83" s="134" t="s">
        <v>90</v>
      </c>
      <c r="AX83" s="134" t="s">
        <v>68</v>
      </c>
      <c r="AY83" s="134" t="s">
        <v>112</v>
      </c>
    </row>
    <row r="84" spans="2:51" s="6" customFormat="1" ht="15.75" customHeight="1">
      <c r="B84" s="127"/>
      <c r="C84" s="128"/>
      <c r="D84" s="128"/>
      <c r="E84" s="128"/>
      <c r="F84" s="289" t="s">
        <v>604</v>
      </c>
      <c r="G84" s="290"/>
      <c r="H84" s="290"/>
      <c r="I84" s="290"/>
      <c r="J84" s="128"/>
      <c r="K84" s="130">
        <v>594</v>
      </c>
      <c r="L84" s="128"/>
      <c r="M84" s="128"/>
      <c r="N84" s="128"/>
      <c r="O84" s="128"/>
      <c r="P84" s="128"/>
      <c r="Q84" s="128"/>
      <c r="R84" s="128"/>
      <c r="S84" s="131"/>
      <c r="T84" s="132"/>
      <c r="U84" s="128"/>
      <c r="V84" s="128"/>
      <c r="W84" s="128"/>
      <c r="X84" s="128"/>
      <c r="Y84" s="128"/>
      <c r="Z84" s="128"/>
      <c r="AA84" s="133"/>
      <c r="AT84" s="134" t="s">
        <v>121</v>
      </c>
      <c r="AU84" s="134" t="s">
        <v>76</v>
      </c>
      <c r="AV84" s="134" t="s">
        <v>76</v>
      </c>
      <c r="AW84" s="134" t="s">
        <v>90</v>
      </c>
      <c r="AX84" s="134" t="s">
        <v>68</v>
      </c>
      <c r="AY84" s="134" t="s">
        <v>112</v>
      </c>
    </row>
    <row r="85" spans="2:51" s="6" customFormat="1" ht="15.75" customHeight="1">
      <c r="B85" s="135"/>
      <c r="C85" s="136"/>
      <c r="D85" s="136"/>
      <c r="E85" s="136"/>
      <c r="F85" s="297" t="s">
        <v>134</v>
      </c>
      <c r="G85" s="298"/>
      <c r="H85" s="298"/>
      <c r="I85" s="298"/>
      <c r="J85" s="136"/>
      <c r="K85" s="137">
        <v>2700</v>
      </c>
      <c r="L85" s="136"/>
      <c r="M85" s="136"/>
      <c r="N85" s="136"/>
      <c r="O85" s="136"/>
      <c r="P85" s="136"/>
      <c r="Q85" s="136"/>
      <c r="R85" s="136"/>
      <c r="S85" s="138"/>
      <c r="T85" s="139"/>
      <c r="U85" s="136"/>
      <c r="V85" s="136"/>
      <c r="W85" s="136"/>
      <c r="X85" s="136"/>
      <c r="Y85" s="136"/>
      <c r="Z85" s="136"/>
      <c r="AA85" s="140"/>
      <c r="AT85" s="141" t="s">
        <v>121</v>
      </c>
      <c r="AU85" s="141" t="s">
        <v>76</v>
      </c>
      <c r="AV85" s="141" t="s">
        <v>118</v>
      </c>
      <c r="AW85" s="141" t="s">
        <v>90</v>
      </c>
      <c r="AX85" s="141" t="s">
        <v>17</v>
      </c>
      <c r="AY85" s="141" t="s">
        <v>112</v>
      </c>
    </row>
    <row r="86" spans="2:65" s="6" customFormat="1" ht="15.75" customHeight="1">
      <c r="B86" s="21"/>
      <c r="C86" s="117" t="s">
        <v>118</v>
      </c>
      <c r="D86" s="117" t="s">
        <v>113</v>
      </c>
      <c r="E86" s="118" t="s">
        <v>605</v>
      </c>
      <c r="F86" s="284" t="s">
        <v>606</v>
      </c>
      <c r="G86" s="285"/>
      <c r="H86" s="285"/>
      <c r="I86" s="285"/>
      <c r="J86" s="120" t="s">
        <v>130</v>
      </c>
      <c r="K86" s="121">
        <v>23.4</v>
      </c>
      <c r="L86" s="286"/>
      <c r="M86" s="285"/>
      <c r="N86" s="287">
        <f>ROUND($L$86*$K$86,2)</f>
        <v>0</v>
      </c>
      <c r="O86" s="285"/>
      <c r="P86" s="285"/>
      <c r="Q86" s="285"/>
      <c r="R86" s="119"/>
      <c r="S86" s="41"/>
      <c r="T86" s="122"/>
      <c r="U86" s="123" t="s">
        <v>38</v>
      </c>
      <c r="V86" s="22"/>
      <c r="W86" s="22"/>
      <c r="X86" s="124">
        <v>0</v>
      </c>
      <c r="Y86" s="124">
        <f>$X$86*$K$86</f>
        <v>0</v>
      </c>
      <c r="Z86" s="124">
        <v>0</v>
      </c>
      <c r="AA86" s="125">
        <f>$Z$86*$K$86</f>
        <v>0</v>
      </c>
      <c r="AR86" s="80" t="s">
        <v>118</v>
      </c>
      <c r="AT86" s="80" t="s">
        <v>113</v>
      </c>
      <c r="AU86" s="80" t="s">
        <v>76</v>
      </c>
      <c r="AY86" s="6" t="s">
        <v>112</v>
      </c>
      <c r="BE86" s="126">
        <f>IF($U$86="základní",$N$86,0)</f>
        <v>0</v>
      </c>
      <c r="BF86" s="126">
        <f>IF($U$86="snížená",$N$86,0)</f>
        <v>0</v>
      </c>
      <c r="BG86" s="126">
        <f>IF($U$86="zákl. přenesená",$N$86,0)</f>
        <v>0</v>
      </c>
      <c r="BH86" s="126">
        <f>IF($U$86="sníž. přenesená",$N$86,0)</f>
        <v>0</v>
      </c>
      <c r="BI86" s="126">
        <f>IF($U$86="nulová",$N$86,0)</f>
        <v>0</v>
      </c>
      <c r="BJ86" s="80" t="s">
        <v>17</v>
      </c>
      <c r="BK86" s="126">
        <f>ROUND($L$86*$K$86,2)</f>
        <v>0</v>
      </c>
      <c r="BL86" s="80" t="s">
        <v>118</v>
      </c>
      <c r="BM86" s="80" t="s">
        <v>607</v>
      </c>
    </row>
    <row r="87" spans="2:47" s="6" customFormat="1" ht="16.5" customHeight="1">
      <c r="B87" s="21"/>
      <c r="C87" s="22"/>
      <c r="D87" s="22"/>
      <c r="E87" s="22"/>
      <c r="F87" s="283" t="s">
        <v>606</v>
      </c>
      <c r="G87" s="259"/>
      <c r="H87" s="259"/>
      <c r="I87" s="259"/>
      <c r="J87" s="259"/>
      <c r="K87" s="259"/>
      <c r="L87" s="259"/>
      <c r="M87" s="259"/>
      <c r="N87" s="259"/>
      <c r="O87" s="259"/>
      <c r="P87" s="259"/>
      <c r="Q87" s="259"/>
      <c r="R87" s="259"/>
      <c r="S87" s="41"/>
      <c r="T87" s="50"/>
      <c r="U87" s="22"/>
      <c r="V87" s="22"/>
      <c r="W87" s="22"/>
      <c r="X87" s="22"/>
      <c r="Y87" s="22"/>
      <c r="Z87" s="22"/>
      <c r="AA87" s="51"/>
      <c r="AT87" s="6" t="s">
        <v>126</v>
      </c>
      <c r="AU87" s="6" t="s">
        <v>76</v>
      </c>
    </row>
    <row r="88" spans="2:51" s="6" customFormat="1" ht="15.75" customHeight="1">
      <c r="B88" s="156"/>
      <c r="C88" s="157"/>
      <c r="D88" s="157"/>
      <c r="E88" s="157"/>
      <c r="F88" s="313" t="s">
        <v>608</v>
      </c>
      <c r="G88" s="314"/>
      <c r="H88" s="314"/>
      <c r="I88" s="314"/>
      <c r="J88" s="157"/>
      <c r="K88" s="157"/>
      <c r="L88" s="157"/>
      <c r="M88" s="157"/>
      <c r="N88" s="157"/>
      <c r="O88" s="157"/>
      <c r="P88" s="157"/>
      <c r="Q88" s="157"/>
      <c r="R88" s="157"/>
      <c r="S88" s="159"/>
      <c r="T88" s="160"/>
      <c r="U88" s="157"/>
      <c r="V88" s="157"/>
      <c r="W88" s="157"/>
      <c r="X88" s="157"/>
      <c r="Y88" s="157"/>
      <c r="Z88" s="157"/>
      <c r="AA88" s="161"/>
      <c r="AT88" s="162" t="s">
        <v>121</v>
      </c>
      <c r="AU88" s="162" t="s">
        <v>76</v>
      </c>
      <c r="AV88" s="162" t="s">
        <v>17</v>
      </c>
      <c r="AW88" s="162" t="s">
        <v>90</v>
      </c>
      <c r="AX88" s="162" t="s">
        <v>68</v>
      </c>
      <c r="AY88" s="162" t="s">
        <v>112</v>
      </c>
    </row>
    <row r="89" spans="2:51" s="6" customFormat="1" ht="15.75" customHeight="1">
      <c r="B89" s="127"/>
      <c r="C89" s="128"/>
      <c r="D89" s="128"/>
      <c r="E89" s="128"/>
      <c r="F89" s="289" t="s">
        <v>609</v>
      </c>
      <c r="G89" s="290"/>
      <c r="H89" s="290"/>
      <c r="I89" s="290"/>
      <c r="J89" s="128"/>
      <c r="K89" s="130">
        <v>23.4</v>
      </c>
      <c r="L89" s="128"/>
      <c r="M89" s="128"/>
      <c r="N89" s="128"/>
      <c r="O89" s="128"/>
      <c r="P89" s="128"/>
      <c r="Q89" s="128"/>
      <c r="R89" s="128"/>
      <c r="S89" s="131"/>
      <c r="T89" s="132"/>
      <c r="U89" s="128"/>
      <c r="V89" s="128"/>
      <c r="W89" s="128"/>
      <c r="X89" s="128"/>
      <c r="Y89" s="128"/>
      <c r="Z89" s="128"/>
      <c r="AA89" s="133"/>
      <c r="AT89" s="134" t="s">
        <v>121</v>
      </c>
      <c r="AU89" s="134" t="s">
        <v>76</v>
      </c>
      <c r="AV89" s="134" t="s">
        <v>76</v>
      </c>
      <c r="AW89" s="134" t="s">
        <v>90</v>
      </c>
      <c r="AX89" s="134" t="s">
        <v>17</v>
      </c>
      <c r="AY89" s="134" t="s">
        <v>112</v>
      </c>
    </row>
    <row r="90" spans="2:65" s="6" customFormat="1" ht="15.75" customHeight="1">
      <c r="B90" s="21"/>
      <c r="C90" s="117" t="s">
        <v>141</v>
      </c>
      <c r="D90" s="117" t="s">
        <v>113</v>
      </c>
      <c r="E90" s="118" t="s">
        <v>610</v>
      </c>
      <c r="F90" s="284" t="s">
        <v>611</v>
      </c>
      <c r="G90" s="285"/>
      <c r="H90" s="285"/>
      <c r="I90" s="285"/>
      <c r="J90" s="120" t="s">
        <v>130</v>
      </c>
      <c r="K90" s="121">
        <v>365.4</v>
      </c>
      <c r="L90" s="286"/>
      <c r="M90" s="285"/>
      <c r="N90" s="287">
        <f>ROUND($L$90*$K$90,2)</f>
        <v>0</v>
      </c>
      <c r="O90" s="285"/>
      <c r="P90" s="285"/>
      <c r="Q90" s="285"/>
      <c r="R90" s="119" t="s">
        <v>117</v>
      </c>
      <c r="S90" s="41"/>
      <c r="T90" s="122"/>
      <c r="U90" s="123" t="s">
        <v>38</v>
      </c>
      <c r="V90" s="22"/>
      <c r="W90" s="22"/>
      <c r="X90" s="124">
        <v>0</v>
      </c>
      <c r="Y90" s="124">
        <f>$X$90*$K$90</f>
        <v>0</v>
      </c>
      <c r="Z90" s="124">
        <v>0</v>
      </c>
      <c r="AA90" s="125">
        <f>$Z$90*$K$90</f>
        <v>0</v>
      </c>
      <c r="AR90" s="80" t="s">
        <v>118</v>
      </c>
      <c r="AT90" s="80" t="s">
        <v>113</v>
      </c>
      <c r="AU90" s="80" t="s">
        <v>76</v>
      </c>
      <c r="AY90" s="6" t="s">
        <v>112</v>
      </c>
      <c r="BE90" s="126">
        <f>IF($U$90="základní",$N$90,0)</f>
        <v>0</v>
      </c>
      <c r="BF90" s="126">
        <f>IF($U$90="snížená",$N$90,0)</f>
        <v>0</v>
      </c>
      <c r="BG90" s="126">
        <f>IF($U$90="zákl. přenesená",$N$90,0)</f>
        <v>0</v>
      </c>
      <c r="BH90" s="126">
        <f>IF($U$90="sníž. přenesená",$N$90,0)</f>
        <v>0</v>
      </c>
      <c r="BI90" s="126">
        <f>IF($U$90="nulová",$N$90,0)</f>
        <v>0</v>
      </c>
      <c r="BJ90" s="80" t="s">
        <v>17</v>
      </c>
      <c r="BK90" s="126">
        <f>ROUND($L$90*$K$90,2)</f>
        <v>0</v>
      </c>
      <c r="BL90" s="80" t="s">
        <v>118</v>
      </c>
      <c r="BM90" s="80" t="s">
        <v>612</v>
      </c>
    </row>
    <row r="91" spans="2:51" s="6" customFormat="1" ht="15.75" customHeight="1">
      <c r="B91" s="156"/>
      <c r="C91" s="157"/>
      <c r="D91" s="157"/>
      <c r="E91" s="158"/>
      <c r="F91" s="313" t="s">
        <v>613</v>
      </c>
      <c r="G91" s="314"/>
      <c r="H91" s="314"/>
      <c r="I91" s="314"/>
      <c r="J91" s="157"/>
      <c r="K91" s="157"/>
      <c r="L91" s="157"/>
      <c r="M91" s="157"/>
      <c r="N91" s="157"/>
      <c r="O91" s="157"/>
      <c r="P91" s="157"/>
      <c r="Q91" s="157"/>
      <c r="R91" s="157"/>
      <c r="S91" s="159"/>
      <c r="T91" s="160"/>
      <c r="U91" s="157"/>
      <c r="V91" s="157"/>
      <c r="W91" s="157"/>
      <c r="X91" s="157"/>
      <c r="Y91" s="157"/>
      <c r="Z91" s="157"/>
      <c r="AA91" s="161"/>
      <c r="AT91" s="162" t="s">
        <v>121</v>
      </c>
      <c r="AU91" s="162" t="s">
        <v>76</v>
      </c>
      <c r="AV91" s="162" t="s">
        <v>17</v>
      </c>
      <c r="AW91" s="162" t="s">
        <v>90</v>
      </c>
      <c r="AX91" s="162" t="s">
        <v>68</v>
      </c>
      <c r="AY91" s="162" t="s">
        <v>112</v>
      </c>
    </row>
    <row r="92" spans="2:51" s="6" customFormat="1" ht="15.75" customHeight="1">
      <c r="B92" s="127"/>
      <c r="C92" s="128"/>
      <c r="D92" s="128"/>
      <c r="E92" s="128"/>
      <c r="F92" s="289" t="s">
        <v>614</v>
      </c>
      <c r="G92" s="290"/>
      <c r="H92" s="290"/>
      <c r="I92" s="290"/>
      <c r="J92" s="128"/>
      <c r="K92" s="130">
        <v>216.9</v>
      </c>
      <c r="L92" s="128"/>
      <c r="M92" s="128"/>
      <c r="N92" s="128"/>
      <c r="O92" s="128"/>
      <c r="P92" s="128"/>
      <c r="Q92" s="128"/>
      <c r="R92" s="128"/>
      <c r="S92" s="131"/>
      <c r="T92" s="132"/>
      <c r="U92" s="128"/>
      <c r="V92" s="128"/>
      <c r="W92" s="128"/>
      <c r="X92" s="128"/>
      <c r="Y92" s="128"/>
      <c r="Z92" s="128"/>
      <c r="AA92" s="133"/>
      <c r="AT92" s="134" t="s">
        <v>121</v>
      </c>
      <c r="AU92" s="134" t="s">
        <v>76</v>
      </c>
      <c r="AV92" s="134" t="s">
        <v>76</v>
      </c>
      <c r="AW92" s="134" t="s">
        <v>90</v>
      </c>
      <c r="AX92" s="134" t="s">
        <v>68</v>
      </c>
      <c r="AY92" s="134" t="s">
        <v>112</v>
      </c>
    </row>
    <row r="93" spans="2:51" s="6" customFormat="1" ht="15.75" customHeight="1">
      <c r="B93" s="127"/>
      <c r="C93" s="128"/>
      <c r="D93" s="128"/>
      <c r="E93" s="128"/>
      <c r="F93" s="289" t="s">
        <v>615</v>
      </c>
      <c r="G93" s="290"/>
      <c r="H93" s="290"/>
      <c r="I93" s="290"/>
      <c r="J93" s="128"/>
      <c r="K93" s="130">
        <v>148.5</v>
      </c>
      <c r="L93" s="128"/>
      <c r="M93" s="128"/>
      <c r="N93" s="128"/>
      <c r="O93" s="128"/>
      <c r="P93" s="128"/>
      <c r="Q93" s="128"/>
      <c r="R93" s="128"/>
      <c r="S93" s="131"/>
      <c r="T93" s="132"/>
      <c r="U93" s="128"/>
      <c r="V93" s="128"/>
      <c r="W93" s="128"/>
      <c r="X93" s="128"/>
      <c r="Y93" s="128"/>
      <c r="Z93" s="128"/>
      <c r="AA93" s="133"/>
      <c r="AT93" s="134" t="s">
        <v>121</v>
      </c>
      <c r="AU93" s="134" t="s">
        <v>76</v>
      </c>
      <c r="AV93" s="134" t="s">
        <v>76</v>
      </c>
      <c r="AW93" s="134" t="s">
        <v>90</v>
      </c>
      <c r="AX93" s="134" t="s">
        <v>68</v>
      </c>
      <c r="AY93" s="134" t="s">
        <v>112</v>
      </c>
    </row>
    <row r="94" spans="2:51" s="6" customFormat="1" ht="15.75" customHeight="1">
      <c r="B94" s="135"/>
      <c r="C94" s="136"/>
      <c r="D94" s="136"/>
      <c r="E94" s="136"/>
      <c r="F94" s="297" t="s">
        <v>134</v>
      </c>
      <c r="G94" s="298"/>
      <c r="H94" s="298"/>
      <c r="I94" s="298"/>
      <c r="J94" s="136"/>
      <c r="K94" s="137">
        <v>365.4</v>
      </c>
      <c r="L94" s="136"/>
      <c r="M94" s="136"/>
      <c r="N94" s="136"/>
      <c r="O94" s="136"/>
      <c r="P94" s="136"/>
      <c r="Q94" s="136"/>
      <c r="R94" s="136"/>
      <c r="S94" s="138"/>
      <c r="T94" s="139"/>
      <c r="U94" s="136"/>
      <c r="V94" s="136"/>
      <c r="W94" s="136"/>
      <c r="X94" s="136"/>
      <c r="Y94" s="136"/>
      <c r="Z94" s="136"/>
      <c r="AA94" s="140"/>
      <c r="AT94" s="141" t="s">
        <v>121</v>
      </c>
      <c r="AU94" s="141" t="s">
        <v>76</v>
      </c>
      <c r="AV94" s="141" t="s">
        <v>118</v>
      </c>
      <c r="AW94" s="141" t="s">
        <v>90</v>
      </c>
      <c r="AX94" s="141" t="s">
        <v>17</v>
      </c>
      <c r="AY94" s="141" t="s">
        <v>112</v>
      </c>
    </row>
    <row r="95" spans="2:65" s="6" customFormat="1" ht="15.75" customHeight="1">
      <c r="B95" s="21"/>
      <c r="C95" s="142" t="s">
        <v>146</v>
      </c>
      <c r="D95" s="142" t="s">
        <v>223</v>
      </c>
      <c r="E95" s="143" t="s">
        <v>616</v>
      </c>
      <c r="F95" s="291" t="s">
        <v>617</v>
      </c>
      <c r="G95" s="292"/>
      <c r="H95" s="292"/>
      <c r="I95" s="292"/>
      <c r="J95" s="144" t="s">
        <v>130</v>
      </c>
      <c r="K95" s="145">
        <v>388.8</v>
      </c>
      <c r="L95" s="293"/>
      <c r="M95" s="292"/>
      <c r="N95" s="294">
        <f>ROUND($L$95*$K$95,2)</f>
        <v>0</v>
      </c>
      <c r="O95" s="285"/>
      <c r="P95" s="285"/>
      <c r="Q95" s="285"/>
      <c r="R95" s="119"/>
      <c r="S95" s="41"/>
      <c r="T95" s="122"/>
      <c r="U95" s="123" t="s">
        <v>38</v>
      </c>
      <c r="V95" s="22"/>
      <c r="W95" s="22"/>
      <c r="X95" s="124">
        <v>0</v>
      </c>
      <c r="Y95" s="124">
        <f>$X$95*$K$95</f>
        <v>0</v>
      </c>
      <c r="Z95" s="124">
        <v>0</v>
      </c>
      <c r="AA95" s="125">
        <f>$Z$95*$K$95</f>
        <v>0</v>
      </c>
      <c r="AR95" s="80" t="s">
        <v>157</v>
      </c>
      <c r="AT95" s="80" t="s">
        <v>223</v>
      </c>
      <c r="AU95" s="80" t="s">
        <v>76</v>
      </c>
      <c r="AY95" s="6" t="s">
        <v>112</v>
      </c>
      <c r="BE95" s="126">
        <f>IF($U$95="základní",$N$95,0)</f>
        <v>0</v>
      </c>
      <c r="BF95" s="126">
        <f>IF($U$95="snížená",$N$95,0)</f>
        <v>0</v>
      </c>
      <c r="BG95" s="126">
        <f>IF($U$95="zákl. přenesená",$N$95,0)</f>
        <v>0</v>
      </c>
      <c r="BH95" s="126">
        <f>IF($U$95="sníž. přenesená",$N$95,0)</f>
        <v>0</v>
      </c>
      <c r="BI95" s="126">
        <f>IF($U$95="nulová",$N$95,0)</f>
        <v>0</v>
      </c>
      <c r="BJ95" s="80" t="s">
        <v>17</v>
      </c>
      <c r="BK95" s="126">
        <f>ROUND($L$95*$K$95,2)</f>
        <v>0</v>
      </c>
      <c r="BL95" s="80" t="s">
        <v>118</v>
      </c>
      <c r="BM95" s="80" t="s">
        <v>618</v>
      </c>
    </row>
    <row r="96" spans="2:47" s="6" customFormat="1" ht="16.5" customHeight="1">
      <c r="B96" s="21"/>
      <c r="C96" s="22"/>
      <c r="D96" s="22"/>
      <c r="E96" s="22"/>
      <c r="F96" s="283" t="s">
        <v>617</v>
      </c>
      <c r="G96" s="259"/>
      <c r="H96" s="259"/>
      <c r="I96" s="259"/>
      <c r="J96" s="259"/>
      <c r="K96" s="259"/>
      <c r="L96" s="259"/>
      <c r="M96" s="259"/>
      <c r="N96" s="259"/>
      <c r="O96" s="259"/>
      <c r="P96" s="259"/>
      <c r="Q96" s="259"/>
      <c r="R96" s="259"/>
      <c r="S96" s="41"/>
      <c r="T96" s="50"/>
      <c r="U96" s="22"/>
      <c r="V96" s="22"/>
      <c r="W96" s="22"/>
      <c r="X96" s="22"/>
      <c r="Y96" s="22"/>
      <c r="Z96" s="22"/>
      <c r="AA96" s="51"/>
      <c r="AT96" s="6" t="s">
        <v>126</v>
      </c>
      <c r="AU96" s="6" t="s">
        <v>76</v>
      </c>
    </row>
    <row r="97" spans="2:51" s="6" customFormat="1" ht="15.75" customHeight="1">
      <c r="B97" s="127"/>
      <c r="C97" s="128"/>
      <c r="D97" s="128"/>
      <c r="E97" s="128"/>
      <c r="F97" s="289" t="s">
        <v>619</v>
      </c>
      <c r="G97" s="290"/>
      <c r="H97" s="290"/>
      <c r="I97" s="290"/>
      <c r="J97" s="128"/>
      <c r="K97" s="130">
        <v>388.8</v>
      </c>
      <c r="L97" s="128"/>
      <c r="M97" s="128"/>
      <c r="N97" s="128"/>
      <c r="O97" s="128"/>
      <c r="P97" s="128"/>
      <c r="Q97" s="128"/>
      <c r="R97" s="128"/>
      <c r="S97" s="131"/>
      <c r="T97" s="132"/>
      <c r="U97" s="128"/>
      <c r="V97" s="128"/>
      <c r="W97" s="128"/>
      <c r="X97" s="128"/>
      <c r="Y97" s="128"/>
      <c r="Z97" s="128"/>
      <c r="AA97" s="133"/>
      <c r="AT97" s="134" t="s">
        <v>121</v>
      </c>
      <c r="AU97" s="134" t="s">
        <v>76</v>
      </c>
      <c r="AV97" s="134" t="s">
        <v>76</v>
      </c>
      <c r="AW97" s="134" t="s">
        <v>90</v>
      </c>
      <c r="AX97" s="134" t="s">
        <v>17</v>
      </c>
      <c r="AY97" s="134" t="s">
        <v>112</v>
      </c>
    </row>
    <row r="98" spans="2:65" s="6" customFormat="1" ht="27" customHeight="1">
      <c r="B98" s="21"/>
      <c r="C98" s="117" t="s">
        <v>152</v>
      </c>
      <c r="D98" s="117" t="s">
        <v>113</v>
      </c>
      <c r="E98" s="118" t="s">
        <v>620</v>
      </c>
      <c r="F98" s="284" t="s">
        <v>621</v>
      </c>
      <c r="G98" s="285"/>
      <c r="H98" s="285"/>
      <c r="I98" s="285"/>
      <c r="J98" s="120" t="s">
        <v>130</v>
      </c>
      <c r="K98" s="121">
        <v>388.8</v>
      </c>
      <c r="L98" s="286"/>
      <c r="M98" s="285"/>
      <c r="N98" s="287">
        <f>ROUND($L$98*$K$98,2)</f>
        <v>0</v>
      </c>
      <c r="O98" s="285"/>
      <c r="P98" s="285"/>
      <c r="Q98" s="285"/>
      <c r="R98" s="119"/>
      <c r="S98" s="41"/>
      <c r="T98" s="122"/>
      <c r="U98" s="123" t="s">
        <v>38</v>
      </c>
      <c r="V98" s="22"/>
      <c r="W98" s="22"/>
      <c r="X98" s="124">
        <v>0</v>
      </c>
      <c r="Y98" s="124">
        <f>$X$98*$K$98</f>
        <v>0</v>
      </c>
      <c r="Z98" s="124">
        <v>0</v>
      </c>
      <c r="AA98" s="125">
        <f>$Z$98*$K$98</f>
        <v>0</v>
      </c>
      <c r="AR98" s="80" t="s">
        <v>118</v>
      </c>
      <c r="AT98" s="80" t="s">
        <v>113</v>
      </c>
      <c r="AU98" s="80" t="s">
        <v>76</v>
      </c>
      <c r="AY98" s="6" t="s">
        <v>112</v>
      </c>
      <c r="BE98" s="126">
        <f>IF($U$98="základní",$N$98,0)</f>
        <v>0</v>
      </c>
      <c r="BF98" s="126">
        <f>IF($U$98="snížená",$N$98,0)</f>
        <v>0</v>
      </c>
      <c r="BG98" s="126">
        <f>IF($U$98="zákl. přenesená",$N$98,0)</f>
        <v>0</v>
      </c>
      <c r="BH98" s="126">
        <f>IF($U$98="sníž. přenesená",$N$98,0)</f>
        <v>0</v>
      </c>
      <c r="BI98" s="126">
        <f>IF($U$98="nulová",$N$98,0)</f>
        <v>0</v>
      </c>
      <c r="BJ98" s="80" t="s">
        <v>17</v>
      </c>
      <c r="BK98" s="126">
        <f>ROUND($L$98*$K$98,2)</f>
        <v>0</v>
      </c>
      <c r="BL98" s="80" t="s">
        <v>118</v>
      </c>
      <c r="BM98" s="80" t="s">
        <v>622</v>
      </c>
    </row>
    <row r="99" spans="2:47" s="6" customFormat="1" ht="16.5" customHeight="1">
      <c r="B99" s="21"/>
      <c r="C99" s="22"/>
      <c r="D99" s="22"/>
      <c r="E99" s="22"/>
      <c r="F99" s="283" t="s">
        <v>621</v>
      </c>
      <c r="G99" s="259"/>
      <c r="H99" s="259"/>
      <c r="I99" s="259"/>
      <c r="J99" s="259"/>
      <c r="K99" s="259"/>
      <c r="L99" s="259"/>
      <c r="M99" s="259"/>
      <c r="N99" s="259"/>
      <c r="O99" s="259"/>
      <c r="P99" s="259"/>
      <c r="Q99" s="259"/>
      <c r="R99" s="259"/>
      <c r="S99" s="41"/>
      <c r="T99" s="153"/>
      <c r="U99" s="154"/>
      <c r="V99" s="154"/>
      <c r="W99" s="154"/>
      <c r="X99" s="154"/>
      <c r="Y99" s="154"/>
      <c r="Z99" s="154"/>
      <c r="AA99" s="155"/>
      <c r="AT99" s="6" t="s">
        <v>126</v>
      </c>
      <c r="AU99" s="6" t="s">
        <v>76</v>
      </c>
    </row>
    <row r="100" spans="2:19" s="6" customFormat="1" ht="7.5" customHeight="1">
      <c r="B100" s="36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41"/>
    </row>
    <row r="348" s="2" customFormat="1" ht="14.25" customHeight="1"/>
  </sheetData>
  <sheetProtection password="CC35" sheet="1" objects="1" scenarios="1" formatColumns="0" formatRows="0" sort="0" autoFilter="0"/>
  <mergeCells count="87">
    <mergeCell ref="C2:R2"/>
    <mergeCell ref="C4:R4"/>
    <mergeCell ref="F6:Q6"/>
    <mergeCell ref="F7:Q7"/>
    <mergeCell ref="O10:P10"/>
    <mergeCell ref="O12:P12"/>
    <mergeCell ref="O13:P13"/>
    <mergeCell ref="O15:P15"/>
    <mergeCell ref="O16:P16"/>
    <mergeCell ref="O18:P18"/>
    <mergeCell ref="O19:P19"/>
    <mergeCell ref="E22:P22"/>
    <mergeCell ref="M25:P25"/>
    <mergeCell ref="H27:J27"/>
    <mergeCell ref="M27:P27"/>
    <mergeCell ref="H28:J28"/>
    <mergeCell ref="M28:P28"/>
    <mergeCell ref="H29:J29"/>
    <mergeCell ref="M29:P29"/>
    <mergeCell ref="H30:J30"/>
    <mergeCell ref="M30:P30"/>
    <mergeCell ref="H31:J31"/>
    <mergeCell ref="M31:P31"/>
    <mergeCell ref="L33:P33"/>
    <mergeCell ref="C39:R39"/>
    <mergeCell ref="F41:Q41"/>
    <mergeCell ref="F42:Q42"/>
    <mergeCell ref="M44:P44"/>
    <mergeCell ref="M46:Q46"/>
    <mergeCell ref="C49:G49"/>
    <mergeCell ref="N49:Q49"/>
    <mergeCell ref="N51:Q51"/>
    <mergeCell ref="N52:Q52"/>
    <mergeCell ref="N53:Q53"/>
    <mergeCell ref="C60:R60"/>
    <mergeCell ref="F62:Q62"/>
    <mergeCell ref="F63:Q63"/>
    <mergeCell ref="M65:P65"/>
    <mergeCell ref="M67:Q67"/>
    <mergeCell ref="F70:I70"/>
    <mergeCell ref="L70:M70"/>
    <mergeCell ref="N70:Q70"/>
    <mergeCell ref="F74:I74"/>
    <mergeCell ref="L74:M74"/>
    <mergeCell ref="N74:Q74"/>
    <mergeCell ref="F75:R75"/>
    <mergeCell ref="F76:I76"/>
    <mergeCell ref="F77:I77"/>
    <mergeCell ref="L77:M77"/>
    <mergeCell ref="N77:Q77"/>
    <mergeCell ref="F78:R78"/>
    <mergeCell ref="F79:I79"/>
    <mergeCell ref="F80:I80"/>
    <mergeCell ref="L80:M80"/>
    <mergeCell ref="N80:Q80"/>
    <mergeCell ref="F81:R81"/>
    <mergeCell ref="F82:I82"/>
    <mergeCell ref="F83:I83"/>
    <mergeCell ref="F84:I84"/>
    <mergeCell ref="F85:I85"/>
    <mergeCell ref="F86:I86"/>
    <mergeCell ref="L86:M86"/>
    <mergeCell ref="N86:Q86"/>
    <mergeCell ref="F87:R87"/>
    <mergeCell ref="F88:I88"/>
    <mergeCell ref="F89:I89"/>
    <mergeCell ref="F90:I90"/>
    <mergeCell ref="L90:M90"/>
    <mergeCell ref="N90:Q90"/>
    <mergeCell ref="L98:M98"/>
    <mergeCell ref="N98:Q98"/>
    <mergeCell ref="F91:I91"/>
    <mergeCell ref="F92:I92"/>
    <mergeCell ref="F93:I93"/>
    <mergeCell ref="F94:I94"/>
    <mergeCell ref="F95:I95"/>
    <mergeCell ref="L95:M95"/>
    <mergeCell ref="F99:R99"/>
    <mergeCell ref="N71:Q71"/>
    <mergeCell ref="N72:Q72"/>
    <mergeCell ref="N73:Q73"/>
    <mergeCell ref="H1:K1"/>
    <mergeCell ref="S2:AC2"/>
    <mergeCell ref="N95:Q95"/>
    <mergeCell ref="F96:R96"/>
    <mergeCell ref="F97:I97"/>
    <mergeCell ref="F98:I98"/>
  </mergeCells>
  <hyperlinks>
    <hyperlink ref="F1:G1" location="C2" tooltip="Krycí list soupisu" display="1) Krycí list soupisu"/>
    <hyperlink ref="H1:K1" location="C49" tooltip="Rekapitulace" display="2) Rekapitulace"/>
    <hyperlink ref="L1:M1" location="C70" tooltip="Soupis prací" display="3) Soupis prací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86" r:id="rId2"/>
  <headerFooter alignWithMargins="0"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98"/>
  <sheetViews>
    <sheetView showGridLines="0" workbookViewId="0" topLeftCell="A1">
      <selection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4" width="5" style="0" customWidth="1"/>
    <col min="5" max="5" width="11.66015625" style="0" customWidth="1"/>
    <col min="6" max="6" width="9.16015625" style="0" customWidth="1"/>
    <col min="7" max="7" width="5" style="0" customWidth="1"/>
    <col min="8" max="8" width="77.83203125" style="0" customWidth="1"/>
    <col min="9" max="10" width="20" style="0" customWidth="1"/>
    <col min="11" max="11" width="1.66796875" style="0" customWidth="1"/>
  </cols>
  <sheetData>
    <row r="1" ht="37.5" customHeight="1"/>
    <row r="2" spans="2:11" ht="7.5" customHeight="1">
      <c r="B2" s="170"/>
      <c r="C2" s="171"/>
      <c r="D2" s="171"/>
      <c r="E2" s="171"/>
      <c r="F2" s="171"/>
      <c r="G2" s="171"/>
      <c r="H2" s="171"/>
      <c r="I2" s="171"/>
      <c r="J2" s="171"/>
      <c r="K2" s="172"/>
    </row>
    <row r="3" spans="2:11" s="175" customFormat="1" ht="45" customHeight="1">
      <c r="B3" s="173"/>
      <c r="C3" s="317" t="s">
        <v>630</v>
      </c>
      <c r="D3" s="317"/>
      <c r="E3" s="317"/>
      <c r="F3" s="317"/>
      <c r="G3" s="317"/>
      <c r="H3" s="317"/>
      <c r="I3" s="317"/>
      <c r="J3" s="317"/>
      <c r="K3" s="174"/>
    </row>
    <row r="4" spans="2:11" ht="25.5" customHeight="1">
      <c r="B4" s="176"/>
      <c r="C4" s="322" t="s">
        <v>631</v>
      </c>
      <c r="D4" s="322"/>
      <c r="E4" s="322"/>
      <c r="F4" s="322"/>
      <c r="G4" s="322"/>
      <c r="H4" s="322"/>
      <c r="I4" s="322"/>
      <c r="J4" s="322"/>
      <c r="K4" s="177"/>
    </row>
    <row r="5" spans="2:11" ht="5.25" customHeight="1">
      <c r="B5" s="176"/>
      <c r="C5" s="178"/>
      <c r="D5" s="178"/>
      <c r="E5" s="178"/>
      <c r="F5" s="178"/>
      <c r="G5" s="178"/>
      <c r="H5" s="178"/>
      <c r="I5" s="178"/>
      <c r="J5" s="178"/>
      <c r="K5" s="177"/>
    </row>
    <row r="6" spans="2:11" ht="15" customHeight="1">
      <c r="B6" s="176"/>
      <c r="C6" s="319" t="s">
        <v>632</v>
      </c>
      <c r="D6" s="319"/>
      <c r="E6" s="319"/>
      <c r="F6" s="319"/>
      <c r="G6" s="319"/>
      <c r="H6" s="319"/>
      <c r="I6" s="319"/>
      <c r="J6" s="319"/>
      <c r="K6" s="177"/>
    </row>
    <row r="7" spans="2:11" ht="15" customHeight="1">
      <c r="B7" s="180"/>
      <c r="C7" s="319" t="s">
        <v>633</v>
      </c>
      <c r="D7" s="319"/>
      <c r="E7" s="319"/>
      <c r="F7" s="319"/>
      <c r="G7" s="319"/>
      <c r="H7" s="319"/>
      <c r="I7" s="319"/>
      <c r="J7" s="319"/>
      <c r="K7" s="177"/>
    </row>
    <row r="8" spans="2:11" ht="12.75" customHeight="1">
      <c r="B8" s="180"/>
      <c r="C8" s="179"/>
      <c r="D8" s="179"/>
      <c r="E8" s="179"/>
      <c r="F8" s="179"/>
      <c r="G8" s="179"/>
      <c r="H8" s="179"/>
      <c r="I8" s="179"/>
      <c r="J8" s="179"/>
      <c r="K8" s="177"/>
    </row>
    <row r="9" spans="2:11" ht="15" customHeight="1">
      <c r="B9" s="180"/>
      <c r="C9" s="319" t="s">
        <v>634</v>
      </c>
      <c r="D9" s="319"/>
      <c r="E9" s="319"/>
      <c r="F9" s="319"/>
      <c r="G9" s="319"/>
      <c r="H9" s="319"/>
      <c r="I9" s="319"/>
      <c r="J9" s="319"/>
      <c r="K9" s="177"/>
    </row>
    <row r="10" spans="2:11" ht="15" customHeight="1">
      <c r="B10" s="180"/>
      <c r="C10" s="179"/>
      <c r="D10" s="319" t="s">
        <v>635</v>
      </c>
      <c r="E10" s="319"/>
      <c r="F10" s="319"/>
      <c r="G10" s="319"/>
      <c r="H10" s="319"/>
      <c r="I10" s="319"/>
      <c r="J10" s="319"/>
      <c r="K10" s="177"/>
    </row>
    <row r="11" spans="2:11" ht="15" customHeight="1">
      <c r="B11" s="180"/>
      <c r="C11" s="181"/>
      <c r="D11" s="319" t="s">
        <v>636</v>
      </c>
      <c r="E11" s="319"/>
      <c r="F11" s="319"/>
      <c r="G11" s="319"/>
      <c r="H11" s="319"/>
      <c r="I11" s="319"/>
      <c r="J11" s="319"/>
      <c r="K11" s="177"/>
    </row>
    <row r="12" spans="2:11" ht="12.75" customHeight="1">
      <c r="B12" s="180"/>
      <c r="C12" s="181"/>
      <c r="D12" s="181"/>
      <c r="E12" s="181"/>
      <c r="F12" s="181"/>
      <c r="G12" s="181"/>
      <c r="H12" s="181"/>
      <c r="I12" s="181"/>
      <c r="J12" s="181"/>
      <c r="K12" s="177"/>
    </row>
    <row r="13" spans="2:11" ht="15" customHeight="1">
      <c r="B13" s="180"/>
      <c r="C13" s="181"/>
      <c r="D13" s="319" t="s">
        <v>637</v>
      </c>
      <c r="E13" s="319"/>
      <c r="F13" s="319"/>
      <c r="G13" s="319"/>
      <c r="H13" s="319"/>
      <c r="I13" s="319"/>
      <c r="J13" s="319"/>
      <c r="K13" s="177"/>
    </row>
    <row r="14" spans="2:11" ht="15" customHeight="1">
      <c r="B14" s="180"/>
      <c r="C14" s="181"/>
      <c r="D14" s="319" t="s">
        <v>638</v>
      </c>
      <c r="E14" s="319"/>
      <c r="F14" s="319"/>
      <c r="G14" s="319"/>
      <c r="H14" s="319"/>
      <c r="I14" s="319"/>
      <c r="J14" s="319"/>
      <c r="K14" s="177"/>
    </row>
    <row r="15" spans="2:11" ht="15" customHeight="1">
      <c r="B15" s="180"/>
      <c r="C15" s="181"/>
      <c r="D15" s="319" t="s">
        <v>639</v>
      </c>
      <c r="E15" s="319"/>
      <c r="F15" s="319"/>
      <c r="G15" s="319"/>
      <c r="H15" s="319"/>
      <c r="I15" s="319"/>
      <c r="J15" s="319"/>
      <c r="K15" s="177"/>
    </row>
    <row r="16" spans="2:11" ht="15" customHeight="1">
      <c r="B16" s="180"/>
      <c r="C16" s="181"/>
      <c r="D16" s="181"/>
      <c r="E16" s="182" t="s">
        <v>74</v>
      </c>
      <c r="F16" s="319" t="s">
        <v>640</v>
      </c>
      <c r="G16" s="319"/>
      <c r="H16" s="319"/>
      <c r="I16" s="319"/>
      <c r="J16" s="319"/>
      <c r="K16" s="177"/>
    </row>
    <row r="17" spans="2:11" ht="15" customHeight="1">
      <c r="B17" s="180"/>
      <c r="C17" s="181"/>
      <c r="D17" s="181"/>
      <c r="E17" s="182" t="s">
        <v>641</v>
      </c>
      <c r="F17" s="319" t="s">
        <v>642</v>
      </c>
      <c r="G17" s="319"/>
      <c r="H17" s="319"/>
      <c r="I17" s="319"/>
      <c r="J17" s="319"/>
      <c r="K17" s="177"/>
    </row>
    <row r="18" spans="2:11" ht="15" customHeight="1">
      <c r="B18" s="180"/>
      <c r="C18" s="181"/>
      <c r="D18" s="181"/>
      <c r="E18" s="182" t="s">
        <v>643</v>
      </c>
      <c r="F18" s="319" t="s">
        <v>644</v>
      </c>
      <c r="G18" s="319"/>
      <c r="H18" s="319"/>
      <c r="I18" s="319"/>
      <c r="J18" s="319"/>
      <c r="K18" s="177"/>
    </row>
    <row r="19" spans="2:11" ht="15" customHeight="1">
      <c r="B19" s="180"/>
      <c r="C19" s="181"/>
      <c r="D19" s="181"/>
      <c r="E19" s="182" t="s">
        <v>645</v>
      </c>
      <c r="F19" s="319" t="s">
        <v>646</v>
      </c>
      <c r="G19" s="319"/>
      <c r="H19" s="319"/>
      <c r="I19" s="319"/>
      <c r="J19" s="319"/>
      <c r="K19" s="177"/>
    </row>
    <row r="20" spans="2:11" ht="15" customHeight="1">
      <c r="B20" s="180"/>
      <c r="C20" s="181"/>
      <c r="D20" s="181"/>
      <c r="E20" s="182" t="s">
        <v>647</v>
      </c>
      <c r="F20" s="319" t="s">
        <v>648</v>
      </c>
      <c r="G20" s="319"/>
      <c r="H20" s="319"/>
      <c r="I20" s="319"/>
      <c r="J20" s="319"/>
      <c r="K20" s="177"/>
    </row>
    <row r="21" spans="2:11" ht="15" customHeight="1">
      <c r="B21" s="180"/>
      <c r="C21" s="181"/>
      <c r="D21" s="181"/>
      <c r="E21" s="182" t="s">
        <v>649</v>
      </c>
      <c r="F21" s="319" t="s">
        <v>650</v>
      </c>
      <c r="G21" s="319"/>
      <c r="H21" s="319"/>
      <c r="I21" s="319"/>
      <c r="J21" s="319"/>
      <c r="K21" s="177"/>
    </row>
    <row r="22" spans="2:11" ht="12.75" customHeight="1">
      <c r="B22" s="180"/>
      <c r="C22" s="181"/>
      <c r="D22" s="181"/>
      <c r="E22" s="181"/>
      <c r="F22" s="181"/>
      <c r="G22" s="181"/>
      <c r="H22" s="181"/>
      <c r="I22" s="181"/>
      <c r="J22" s="181"/>
      <c r="K22" s="177"/>
    </row>
    <row r="23" spans="2:11" ht="15" customHeight="1">
      <c r="B23" s="180"/>
      <c r="C23" s="319" t="s">
        <v>651</v>
      </c>
      <c r="D23" s="319"/>
      <c r="E23" s="319"/>
      <c r="F23" s="319"/>
      <c r="G23" s="319"/>
      <c r="H23" s="319"/>
      <c r="I23" s="319"/>
      <c r="J23" s="319"/>
      <c r="K23" s="177"/>
    </row>
    <row r="24" spans="2:11" ht="15" customHeight="1">
      <c r="B24" s="180"/>
      <c r="C24" s="319" t="s">
        <v>652</v>
      </c>
      <c r="D24" s="319"/>
      <c r="E24" s="319"/>
      <c r="F24" s="319"/>
      <c r="G24" s="319"/>
      <c r="H24" s="319"/>
      <c r="I24" s="319"/>
      <c r="J24" s="319"/>
      <c r="K24" s="177"/>
    </row>
    <row r="25" spans="2:11" ht="15" customHeight="1">
      <c r="B25" s="180"/>
      <c r="C25" s="179"/>
      <c r="D25" s="319" t="s">
        <v>653</v>
      </c>
      <c r="E25" s="319"/>
      <c r="F25" s="319"/>
      <c r="G25" s="319"/>
      <c r="H25" s="319"/>
      <c r="I25" s="319"/>
      <c r="J25" s="319"/>
      <c r="K25" s="177"/>
    </row>
    <row r="26" spans="2:11" ht="15" customHeight="1">
      <c r="B26" s="180"/>
      <c r="C26" s="181"/>
      <c r="D26" s="319" t="s">
        <v>654</v>
      </c>
      <c r="E26" s="319"/>
      <c r="F26" s="319"/>
      <c r="G26" s="319"/>
      <c r="H26" s="319"/>
      <c r="I26" s="319"/>
      <c r="J26" s="319"/>
      <c r="K26" s="177"/>
    </row>
    <row r="27" spans="2:11" ht="12.75" customHeight="1">
      <c r="B27" s="180"/>
      <c r="C27" s="181"/>
      <c r="D27" s="181"/>
      <c r="E27" s="181"/>
      <c r="F27" s="181"/>
      <c r="G27" s="181"/>
      <c r="H27" s="181"/>
      <c r="I27" s="181"/>
      <c r="J27" s="181"/>
      <c r="K27" s="177"/>
    </row>
    <row r="28" spans="2:11" ht="15" customHeight="1">
      <c r="B28" s="180"/>
      <c r="C28" s="181"/>
      <c r="D28" s="319" t="s">
        <v>655</v>
      </c>
      <c r="E28" s="319"/>
      <c r="F28" s="319"/>
      <c r="G28" s="319"/>
      <c r="H28" s="319"/>
      <c r="I28" s="319"/>
      <c r="J28" s="319"/>
      <c r="K28" s="177"/>
    </row>
    <row r="29" spans="2:11" ht="15" customHeight="1">
      <c r="B29" s="180"/>
      <c r="C29" s="181"/>
      <c r="D29" s="319" t="s">
        <v>656</v>
      </c>
      <c r="E29" s="319"/>
      <c r="F29" s="319"/>
      <c r="G29" s="319"/>
      <c r="H29" s="319"/>
      <c r="I29" s="319"/>
      <c r="J29" s="319"/>
      <c r="K29" s="177"/>
    </row>
    <row r="30" spans="2:11" ht="12.75" customHeight="1">
      <c r="B30" s="180"/>
      <c r="C30" s="181"/>
      <c r="D30" s="181"/>
      <c r="E30" s="181"/>
      <c r="F30" s="181"/>
      <c r="G30" s="181"/>
      <c r="H30" s="181"/>
      <c r="I30" s="181"/>
      <c r="J30" s="181"/>
      <c r="K30" s="177"/>
    </row>
    <row r="31" spans="2:11" ht="15" customHeight="1">
      <c r="B31" s="180"/>
      <c r="C31" s="181"/>
      <c r="D31" s="319" t="s">
        <v>657</v>
      </c>
      <c r="E31" s="319"/>
      <c r="F31" s="319"/>
      <c r="G31" s="319"/>
      <c r="H31" s="319"/>
      <c r="I31" s="319"/>
      <c r="J31" s="319"/>
      <c r="K31" s="177"/>
    </row>
    <row r="32" spans="2:11" ht="15" customHeight="1">
      <c r="B32" s="180"/>
      <c r="C32" s="181"/>
      <c r="D32" s="319" t="s">
        <v>658</v>
      </c>
      <c r="E32" s="319"/>
      <c r="F32" s="319"/>
      <c r="G32" s="319"/>
      <c r="H32" s="319"/>
      <c r="I32" s="319"/>
      <c r="J32" s="319"/>
      <c r="K32" s="177"/>
    </row>
    <row r="33" spans="2:11" ht="15" customHeight="1">
      <c r="B33" s="180"/>
      <c r="C33" s="181"/>
      <c r="D33" s="319" t="s">
        <v>659</v>
      </c>
      <c r="E33" s="319"/>
      <c r="F33" s="319"/>
      <c r="G33" s="319"/>
      <c r="H33" s="319"/>
      <c r="I33" s="319"/>
      <c r="J33" s="319"/>
      <c r="K33" s="177"/>
    </row>
    <row r="34" spans="2:11" ht="15" customHeight="1">
      <c r="B34" s="180"/>
      <c r="C34" s="181"/>
      <c r="D34" s="179"/>
      <c r="E34" s="183" t="s">
        <v>98</v>
      </c>
      <c r="F34" s="179"/>
      <c r="G34" s="319" t="s">
        <v>660</v>
      </c>
      <c r="H34" s="319"/>
      <c r="I34" s="319"/>
      <c r="J34" s="319"/>
      <c r="K34" s="177"/>
    </row>
    <row r="35" spans="2:11" ht="15" customHeight="1">
      <c r="B35" s="180"/>
      <c r="C35" s="181"/>
      <c r="D35" s="179"/>
      <c r="E35" s="183" t="s">
        <v>661</v>
      </c>
      <c r="F35" s="179"/>
      <c r="G35" s="319" t="s">
        <v>662</v>
      </c>
      <c r="H35" s="319"/>
      <c r="I35" s="319"/>
      <c r="J35" s="319"/>
      <c r="K35" s="177"/>
    </row>
    <row r="36" spans="2:11" ht="15" customHeight="1">
      <c r="B36" s="180"/>
      <c r="C36" s="181"/>
      <c r="D36" s="179"/>
      <c r="E36" s="183" t="s">
        <v>49</v>
      </c>
      <c r="F36" s="179"/>
      <c r="G36" s="319" t="s">
        <v>663</v>
      </c>
      <c r="H36" s="319"/>
      <c r="I36" s="319"/>
      <c r="J36" s="319"/>
      <c r="K36" s="177"/>
    </row>
    <row r="37" spans="2:11" ht="15" customHeight="1">
      <c r="B37" s="180"/>
      <c r="C37" s="181"/>
      <c r="D37" s="179"/>
      <c r="E37" s="183" t="s">
        <v>99</v>
      </c>
      <c r="F37" s="179"/>
      <c r="G37" s="319" t="s">
        <v>664</v>
      </c>
      <c r="H37" s="319"/>
      <c r="I37" s="319"/>
      <c r="J37" s="319"/>
      <c r="K37" s="177"/>
    </row>
    <row r="38" spans="2:11" ht="15" customHeight="1">
      <c r="B38" s="180"/>
      <c r="C38" s="181"/>
      <c r="D38" s="179"/>
      <c r="E38" s="183" t="s">
        <v>100</v>
      </c>
      <c r="F38" s="179"/>
      <c r="G38" s="319" t="s">
        <v>665</v>
      </c>
      <c r="H38" s="319"/>
      <c r="I38" s="319"/>
      <c r="J38" s="319"/>
      <c r="K38" s="177"/>
    </row>
    <row r="39" spans="2:11" ht="15" customHeight="1">
      <c r="B39" s="180"/>
      <c r="C39" s="181"/>
      <c r="D39" s="179"/>
      <c r="E39" s="183" t="s">
        <v>101</v>
      </c>
      <c r="F39" s="179"/>
      <c r="G39" s="319" t="s">
        <v>666</v>
      </c>
      <c r="H39" s="319"/>
      <c r="I39" s="319"/>
      <c r="J39" s="319"/>
      <c r="K39" s="177"/>
    </row>
    <row r="40" spans="2:11" ht="15" customHeight="1">
      <c r="B40" s="180"/>
      <c r="C40" s="181"/>
      <c r="D40" s="179"/>
      <c r="E40" s="183" t="s">
        <v>667</v>
      </c>
      <c r="F40" s="179"/>
      <c r="G40" s="319" t="s">
        <v>668</v>
      </c>
      <c r="H40" s="319"/>
      <c r="I40" s="319"/>
      <c r="J40" s="319"/>
      <c r="K40" s="177"/>
    </row>
    <row r="41" spans="2:11" ht="15" customHeight="1">
      <c r="B41" s="180"/>
      <c r="C41" s="181"/>
      <c r="D41" s="179"/>
      <c r="E41" s="183"/>
      <c r="F41" s="179"/>
      <c r="G41" s="319" t="s">
        <v>669</v>
      </c>
      <c r="H41" s="319"/>
      <c r="I41" s="319"/>
      <c r="J41" s="319"/>
      <c r="K41" s="177"/>
    </row>
    <row r="42" spans="2:11" ht="15" customHeight="1">
      <c r="B42" s="180"/>
      <c r="C42" s="181"/>
      <c r="D42" s="179"/>
      <c r="E42" s="183" t="s">
        <v>670</v>
      </c>
      <c r="F42" s="179"/>
      <c r="G42" s="319" t="s">
        <v>671</v>
      </c>
      <c r="H42" s="319"/>
      <c r="I42" s="319"/>
      <c r="J42" s="319"/>
      <c r="K42" s="177"/>
    </row>
    <row r="43" spans="2:11" ht="15" customHeight="1">
      <c r="B43" s="180"/>
      <c r="C43" s="181"/>
      <c r="D43" s="179"/>
      <c r="E43" s="183" t="s">
        <v>104</v>
      </c>
      <c r="F43" s="179"/>
      <c r="G43" s="319" t="s">
        <v>672</v>
      </c>
      <c r="H43" s="319"/>
      <c r="I43" s="319"/>
      <c r="J43" s="319"/>
      <c r="K43" s="177"/>
    </row>
    <row r="44" spans="2:11" ht="12.75" customHeight="1">
      <c r="B44" s="180"/>
      <c r="C44" s="181"/>
      <c r="D44" s="179"/>
      <c r="E44" s="179"/>
      <c r="F44" s="179"/>
      <c r="G44" s="179"/>
      <c r="H44" s="179"/>
      <c r="I44" s="179"/>
      <c r="J44" s="179"/>
      <c r="K44" s="177"/>
    </row>
    <row r="45" spans="2:11" ht="15" customHeight="1">
      <c r="B45" s="180"/>
      <c r="C45" s="181"/>
      <c r="D45" s="319" t="s">
        <v>673</v>
      </c>
      <c r="E45" s="319"/>
      <c r="F45" s="319"/>
      <c r="G45" s="319"/>
      <c r="H45" s="319"/>
      <c r="I45" s="319"/>
      <c r="J45" s="319"/>
      <c r="K45" s="177"/>
    </row>
    <row r="46" spans="2:11" ht="15" customHeight="1">
      <c r="B46" s="180"/>
      <c r="C46" s="181"/>
      <c r="D46" s="181"/>
      <c r="E46" s="319" t="s">
        <v>674</v>
      </c>
      <c r="F46" s="319"/>
      <c r="G46" s="319"/>
      <c r="H46" s="319"/>
      <c r="I46" s="319"/>
      <c r="J46" s="319"/>
      <c r="K46" s="177"/>
    </row>
    <row r="47" spans="2:11" ht="15" customHeight="1">
      <c r="B47" s="180"/>
      <c r="C47" s="181"/>
      <c r="D47" s="181"/>
      <c r="E47" s="319" t="s">
        <v>675</v>
      </c>
      <c r="F47" s="319"/>
      <c r="G47" s="319"/>
      <c r="H47" s="319"/>
      <c r="I47" s="319"/>
      <c r="J47" s="319"/>
      <c r="K47" s="177"/>
    </row>
    <row r="48" spans="2:11" ht="15" customHeight="1">
      <c r="B48" s="180"/>
      <c r="C48" s="181"/>
      <c r="D48" s="181"/>
      <c r="E48" s="319" t="s">
        <v>676</v>
      </c>
      <c r="F48" s="319"/>
      <c r="G48" s="319"/>
      <c r="H48" s="319"/>
      <c r="I48" s="319"/>
      <c r="J48" s="319"/>
      <c r="K48" s="177"/>
    </row>
    <row r="49" spans="2:11" ht="15" customHeight="1">
      <c r="B49" s="180"/>
      <c r="C49" s="181"/>
      <c r="D49" s="319" t="s">
        <v>677</v>
      </c>
      <c r="E49" s="319"/>
      <c r="F49" s="319"/>
      <c r="G49" s="319"/>
      <c r="H49" s="319"/>
      <c r="I49" s="319"/>
      <c r="J49" s="319"/>
      <c r="K49" s="177"/>
    </row>
    <row r="50" spans="2:11" ht="25.5" customHeight="1">
      <c r="B50" s="176"/>
      <c r="C50" s="322" t="s">
        <v>678</v>
      </c>
      <c r="D50" s="322"/>
      <c r="E50" s="322"/>
      <c r="F50" s="322"/>
      <c r="G50" s="322"/>
      <c r="H50" s="322"/>
      <c r="I50" s="322"/>
      <c r="J50" s="322"/>
      <c r="K50" s="177"/>
    </row>
    <row r="51" spans="2:11" ht="5.25" customHeight="1">
      <c r="B51" s="176"/>
      <c r="C51" s="178"/>
      <c r="D51" s="178"/>
      <c r="E51" s="178"/>
      <c r="F51" s="178"/>
      <c r="G51" s="178"/>
      <c r="H51" s="178"/>
      <c r="I51" s="178"/>
      <c r="J51" s="178"/>
      <c r="K51" s="177"/>
    </row>
    <row r="52" spans="2:11" ht="15" customHeight="1">
      <c r="B52" s="176"/>
      <c r="C52" s="319" t="s">
        <v>679</v>
      </c>
      <c r="D52" s="319"/>
      <c r="E52" s="319"/>
      <c r="F52" s="319"/>
      <c r="G52" s="319"/>
      <c r="H52" s="319"/>
      <c r="I52" s="319"/>
      <c r="J52" s="319"/>
      <c r="K52" s="177"/>
    </row>
    <row r="53" spans="2:11" ht="15" customHeight="1">
      <c r="B53" s="176"/>
      <c r="C53" s="319" t="s">
        <v>680</v>
      </c>
      <c r="D53" s="319"/>
      <c r="E53" s="319"/>
      <c r="F53" s="319"/>
      <c r="G53" s="319"/>
      <c r="H53" s="319"/>
      <c r="I53" s="319"/>
      <c r="J53" s="319"/>
      <c r="K53" s="177"/>
    </row>
    <row r="54" spans="2:11" ht="12.75" customHeight="1">
      <c r="B54" s="176"/>
      <c r="C54" s="179"/>
      <c r="D54" s="179"/>
      <c r="E54" s="179"/>
      <c r="F54" s="179"/>
      <c r="G54" s="179"/>
      <c r="H54" s="179"/>
      <c r="I54" s="179"/>
      <c r="J54" s="179"/>
      <c r="K54" s="177"/>
    </row>
    <row r="55" spans="2:11" ht="15" customHeight="1">
      <c r="B55" s="176"/>
      <c r="C55" s="319" t="s">
        <v>681</v>
      </c>
      <c r="D55" s="319"/>
      <c r="E55" s="319"/>
      <c r="F55" s="319"/>
      <c r="G55" s="319"/>
      <c r="H55" s="319"/>
      <c r="I55" s="319"/>
      <c r="J55" s="319"/>
      <c r="K55" s="177"/>
    </row>
    <row r="56" spans="2:11" ht="15" customHeight="1">
      <c r="B56" s="176"/>
      <c r="C56" s="181"/>
      <c r="D56" s="319" t="s">
        <v>682</v>
      </c>
      <c r="E56" s="319"/>
      <c r="F56" s="319"/>
      <c r="G56" s="319"/>
      <c r="H56" s="319"/>
      <c r="I56" s="319"/>
      <c r="J56" s="319"/>
      <c r="K56" s="177"/>
    </row>
    <row r="57" spans="2:11" ht="15" customHeight="1">
      <c r="B57" s="176"/>
      <c r="C57" s="181"/>
      <c r="D57" s="319" t="s">
        <v>683</v>
      </c>
      <c r="E57" s="319"/>
      <c r="F57" s="319"/>
      <c r="G57" s="319"/>
      <c r="H57" s="319"/>
      <c r="I57" s="319"/>
      <c r="J57" s="319"/>
      <c r="K57" s="177"/>
    </row>
    <row r="58" spans="2:11" ht="15" customHeight="1">
      <c r="B58" s="176"/>
      <c r="C58" s="181"/>
      <c r="D58" s="319" t="s">
        <v>684</v>
      </c>
      <c r="E58" s="319"/>
      <c r="F58" s="319"/>
      <c r="G58" s="319"/>
      <c r="H58" s="319"/>
      <c r="I58" s="319"/>
      <c r="J58" s="319"/>
      <c r="K58" s="177"/>
    </row>
    <row r="59" spans="2:11" ht="15" customHeight="1">
      <c r="B59" s="176"/>
      <c r="C59" s="181"/>
      <c r="D59" s="319" t="s">
        <v>685</v>
      </c>
      <c r="E59" s="319"/>
      <c r="F59" s="319"/>
      <c r="G59" s="319"/>
      <c r="H59" s="319"/>
      <c r="I59" s="319"/>
      <c r="J59" s="319"/>
      <c r="K59" s="177"/>
    </row>
    <row r="60" spans="2:11" ht="15" customHeight="1">
      <c r="B60" s="176"/>
      <c r="C60" s="181"/>
      <c r="D60" s="321" t="s">
        <v>686</v>
      </c>
      <c r="E60" s="321"/>
      <c r="F60" s="321"/>
      <c r="G60" s="321"/>
      <c r="H60" s="321"/>
      <c r="I60" s="321"/>
      <c r="J60" s="321"/>
      <c r="K60" s="177"/>
    </row>
    <row r="61" spans="2:11" ht="15" customHeight="1">
      <c r="B61" s="176"/>
      <c r="C61" s="181"/>
      <c r="D61" s="319" t="s">
        <v>687</v>
      </c>
      <c r="E61" s="319"/>
      <c r="F61" s="319"/>
      <c r="G61" s="319"/>
      <c r="H61" s="319"/>
      <c r="I61" s="319"/>
      <c r="J61" s="319"/>
      <c r="K61" s="177"/>
    </row>
    <row r="62" spans="2:11" ht="12.75" customHeight="1">
      <c r="B62" s="176"/>
      <c r="C62" s="181"/>
      <c r="D62" s="181"/>
      <c r="E62" s="184"/>
      <c r="F62" s="181"/>
      <c r="G62" s="181"/>
      <c r="H62" s="181"/>
      <c r="I62" s="181"/>
      <c r="J62" s="181"/>
      <c r="K62" s="177"/>
    </row>
    <row r="63" spans="2:11" ht="15" customHeight="1">
      <c r="B63" s="176"/>
      <c r="C63" s="181"/>
      <c r="D63" s="319" t="s">
        <v>688</v>
      </c>
      <c r="E63" s="319"/>
      <c r="F63" s="319"/>
      <c r="G63" s="319"/>
      <c r="H63" s="319"/>
      <c r="I63" s="319"/>
      <c r="J63" s="319"/>
      <c r="K63" s="177"/>
    </row>
    <row r="64" spans="2:11" ht="15" customHeight="1">
      <c r="B64" s="176"/>
      <c r="C64" s="181"/>
      <c r="D64" s="321" t="s">
        <v>689</v>
      </c>
      <c r="E64" s="321"/>
      <c r="F64" s="321"/>
      <c r="G64" s="321"/>
      <c r="H64" s="321"/>
      <c r="I64" s="321"/>
      <c r="J64" s="321"/>
      <c r="K64" s="177"/>
    </row>
    <row r="65" spans="2:11" ht="15" customHeight="1">
      <c r="B65" s="176"/>
      <c r="C65" s="181"/>
      <c r="D65" s="319" t="s">
        <v>690</v>
      </c>
      <c r="E65" s="319"/>
      <c r="F65" s="319"/>
      <c r="G65" s="319"/>
      <c r="H65" s="319"/>
      <c r="I65" s="319"/>
      <c r="J65" s="319"/>
      <c r="K65" s="177"/>
    </row>
    <row r="66" spans="2:11" ht="15" customHeight="1">
      <c r="B66" s="176"/>
      <c r="C66" s="181"/>
      <c r="D66" s="319" t="s">
        <v>691</v>
      </c>
      <c r="E66" s="319"/>
      <c r="F66" s="319"/>
      <c r="G66" s="319"/>
      <c r="H66" s="319"/>
      <c r="I66" s="319"/>
      <c r="J66" s="319"/>
      <c r="K66" s="177"/>
    </row>
    <row r="67" spans="2:11" ht="15" customHeight="1">
      <c r="B67" s="176"/>
      <c r="C67" s="181"/>
      <c r="D67" s="319" t="s">
        <v>692</v>
      </c>
      <c r="E67" s="319"/>
      <c r="F67" s="319"/>
      <c r="G67" s="319"/>
      <c r="H67" s="319"/>
      <c r="I67" s="319"/>
      <c r="J67" s="319"/>
      <c r="K67" s="177"/>
    </row>
    <row r="68" spans="2:11" ht="15" customHeight="1">
      <c r="B68" s="176"/>
      <c r="C68" s="181"/>
      <c r="D68" s="319" t="s">
        <v>693</v>
      </c>
      <c r="E68" s="319"/>
      <c r="F68" s="319"/>
      <c r="G68" s="319"/>
      <c r="H68" s="319"/>
      <c r="I68" s="319"/>
      <c r="J68" s="319"/>
      <c r="K68" s="177"/>
    </row>
    <row r="69" spans="2:11" ht="12.75" customHeight="1">
      <c r="B69" s="185"/>
      <c r="C69" s="186"/>
      <c r="D69" s="186"/>
      <c r="E69" s="186"/>
      <c r="F69" s="186"/>
      <c r="G69" s="186"/>
      <c r="H69" s="186"/>
      <c r="I69" s="186"/>
      <c r="J69" s="186"/>
      <c r="K69" s="187"/>
    </row>
    <row r="70" spans="2:11" ht="18.75" customHeight="1">
      <c r="B70" s="188"/>
      <c r="C70" s="188"/>
      <c r="D70" s="188"/>
      <c r="E70" s="188"/>
      <c r="F70" s="188"/>
      <c r="G70" s="188"/>
      <c r="H70" s="188"/>
      <c r="I70" s="188"/>
      <c r="J70" s="188"/>
      <c r="K70" s="189"/>
    </row>
    <row r="71" spans="2:11" ht="18.75" customHeight="1">
      <c r="B71" s="189"/>
      <c r="C71" s="189"/>
      <c r="D71" s="189"/>
      <c r="E71" s="189"/>
      <c r="F71" s="189"/>
      <c r="G71" s="189"/>
      <c r="H71" s="189"/>
      <c r="I71" s="189"/>
      <c r="J71" s="189"/>
      <c r="K71" s="189"/>
    </row>
    <row r="72" spans="2:11" ht="7.5" customHeight="1">
      <c r="B72" s="190"/>
      <c r="C72" s="191"/>
      <c r="D72" s="191"/>
      <c r="E72" s="191"/>
      <c r="F72" s="191"/>
      <c r="G72" s="191"/>
      <c r="H72" s="191"/>
      <c r="I72" s="191"/>
      <c r="J72" s="191"/>
      <c r="K72" s="192"/>
    </row>
    <row r="73" spans="2:11" ht="45" customHeight="1">
      <c r="B73" s="193"/>
      <c r="C73" s="320" t="s">
        <v>629</v>
      </c>
      <c r="D73" s="320"/>
      <c r="E73" s="320"/>
      <c r="F73" s="320"/>
      <c r="G73" s="320"/>
      <c r="H73" s="320"/>
      <c r="I73" s="320"/>
      <c r="J73" s="320"/>
      <c r="K73" s="194"/>
    </row>
    <row r="74" spans="2:11" ht="17.25" customHeight="1">
      <c r="B74" s="193"/>
      <c r="C74" s="195" t="s">
        <v>694</v>
      </c>
      <c r="D74" s="195"/>
      <c r="E74" s="195"/>
      <c r="F74" s="195" t="s">
        <v>695</v>
      </c>
      <c r="G74" s="196"/>
      <c r="H74" s="195" t="s">
        <v>99</v>
      </c>
      <c r="I74" s="195" t="s">
        <v>53</v>
      </c>
      <c r="J74" s="195" t="s">
        <v>696</v>
      </c>
      <c r="K74" s="194"/>
    </row>
    <row r="75" spans="2:11" ht="17.25" customHeight="1">
      <c r="B75" s="193"/>
      <c r="C75" s="197" t="s">
        <v>697</v>
      </c>
      <c r="D75" s="197"/>
      <c r="E75" s="197"/>
      <c r="F75" s="198" t="s">
        <v>698</v>
      </c>
      <c r="G75" s="199"/>
      <c r="H75" s="197"/>
      <c r="I75" s="197"/>
      <c r="J75" s="197" t="s">
        <v>699</v>
      </c>
      <c r="K75" s="194"/>
    </row>
    <row r="76" spans="2:11" ht="5.25" customHeight="1">
      <c r="B76" s="193"/>
      <c r="C76" s="200"/>
      <c r="D76" s="200"/>
      <c r="E76" s="200"/>
      <c r="F76" s="200"/>
      <c r="G76" s="201"/>
      <c r="H76" s="200"/>
      <c r="I76" s="200"/>
      <c r="J76" s="200"/>
      <c r="K76" s="194"/>
    </row>
    <row r="77" spans="2:11" ht="15" customHeight="1">
      <c r="B77" s="193"/>
      <c r="C77" s="183" t="s">
        <v>700</v>
      </c>
      <c r="D77" s="183"/>
      <c r="E77" s="183"/>
      <c r="F77" s="202" t="s">
        <v>701</v>
      </c>
      <c r="G77" s="201"/>
      <c r="H77" s="183" t="s">
        <v>702</v>
      </c>
      <c r="I77" s="183" t="s">
        <v>703</v>
      </c>
      <c r="J77" s="183" t="s">
        <v>704</v>
      </c>
      <c r="K77" s="194"/>
    </row>
    <row r="78" spans="2:11" ht="15" customHeight="1">
      <c r="B78" s="203"/>
      <c r="C78" s="183" t="s">
        <v>705</v>
      </c>
      <c r="D78" s="183"/>
      <c r="E78" s="183"/>
      <c r="F78" s="202" t="s">
        <v>706</v>
      </c>
      <c r="G78" s="201"/>
      <c r="H78" s="183" t="s">
        <v>707</v>
      </c>
      <c r="I78" s="183" t="s">
        <v>703</v>
      </c>
      <c r="J78" s="183">
        <v>50</v>
      </c>
      <c r="K78" s="194"/>
    </row>
    <row r="79" spans="2:11" ht="15" customHeight="1">
      <c r="B79" s="203"/>
      <c r="C79" s="183" t="s">
        <v>708</v>
      </c>
      <c r="D79" s="183"/>
      <c r="E79" s="183"/>
      <c r="F79" s="202" t="s">
        <v>701</v>
      </c>
      <c r="G79" s="201"/>
      <c r="H79" s="183" t="s">
        <v>709</v>
      </c>
      <c r="I79" s="183" t="s">
        <v>710</v>
      </c>
      <c r="J79" s="183"/>
      <c r="K79" s="194"/>
    </row>
    <row r="80" spans="2:11" ht="15" customHeight="1">
      <c r="B80" s="203"/>
      <c r="C80" s="183" t="s">
        <v>711</v>
      </c>
      <c r="D80" s="183"/>
      <c r="E80" s="183"/>
      <c r="F80" s="202" t="s">
        <v>706</v>
      </c>
      <c r="G80" s="201"/>
      <c r="H80" s="183" t="s">
        <v>712</v>
      </c>
      <c r="I80" s="183" t="s">
        <v>703</v>
      </c>
      <c r="J80" s="183">
        <v>50</v>
      </c>
      <c r="K80" s="194"/>
    </row>
    <row r="81" spans="2:11" ht="15" customHeight="1">
      <c r="B81" s="203"/>
      <c r="C81" s="183" t="s">
        <v>713</v>
      </c>
      <c r="D81" s="183"/>
      <c r="E81" s="183"/>
      <c r="F81" s="202" t="s">
        <v>706</v>
      </c>
      <c r="G81" s="201"/>
      <c r="H81" s="183" t="s">
        <v>714</v>
      </c>
      <c r="I81" s="183" t="s">
        <v>703</v>
      </c>
      <c r="J81" s="183">
        <v>20</v>
      </c>
      <c r="K81" s="194"/>
    </row>
    <row r="82" spans="2:11" ht="15" customHeight="1">
      <c r="B82" s="203"/>
      <c r="C82" s="183" t="s">
        <v>715</v>
      </c>
      <c r="D82" s="183"/>
      <c r="E82" s="183"/>
      <c r="F82" s="202" t="s">
        <v>706</v>
      </c>
      <c r="G82" s="201"/>
      <c r="H82" s="183" t="s">
        <v>716</v>
      </c>
      <c r="I82" s="183" t="s">
        <v>703</v>
      </c>
      <c r="J82" s="183">
        <v>20</v>
      </c>
      <c r="K82" s="194"/>
    </row>
    <row r="83" spans="2:11" ht="15" customHeight="1">
      <c r="B83" s="203"/>
      <c r="C83" s="183" t="s">
        <v>717</v>
      </c>
      <c r="D83" s="183"/>
      <c r="E83" s="183"/>
      <c r="F83" s="202" t="s">
        <v>706</v>
      </c>
      <c r="G83" s="201"/>
      <c r="H83" s="183" t="s">
        <v>718</v>
      </c>
      <c r="I83" s="183" t="s">
        <v>703</v>
      </c>
      <c r="J83" s="183">
        <v>50</v>
      </c>
      <c r="K83" s="194"/>
    </row>
    <row r="84" spans="2:11" ht="15" customHeight="1">
      <c r="B84" s="203"/>
      <c r="C84" s="183" t="s">
        <v>719</v>
      </c>
      <c r="D84" s="183"/>
      <c r="E84" s="183"/>
      <c r="F84" s="202" t="s">
        <v>706</v>
      </c>
      <c r="G84" s="201"/>
      <c r="H84" s="183" t="s">
        <v>719</v>
      </c>
      <c r="I84" s="183" t="s">
        <v>703</v>
      </c>
      <c r="J84" s="183">
        <v>50</v>
      </c>
      <c r="K84" s="194"/>
    </row>
    <row r="85" spans="2:11" ht="15" customHeight="1">
      <c r="B85" s="203"/>
      <c r="C85" s="183" t="s">
        <v>105</v>
      </c>
      <c r="D85" s="183"/>
      <c r="E85" s="183"/>
      <c r="F85" s="202" t="s">
        <v>706</v>
      </c>
      <c r="G85" s="201"/>
      <c r="H85" s="183" t="s">
        <v>720</v>
      </c>
      <c r="I85" s="183" t="s">
        <v>703</v>
      </c>
      <c r="J85" s="183">
        <v>255</v>
      </c>
      <c r="K85" s="194"/>
    </row>
    <row r="86" spans="2:11" ht="15" customHeight="1">
      <c r="B86" s="203"/>
      <c r="C86" s="183" t="s">
        <v>721</v>
      </c>
      <c r="D86" s="183"/>
      <c r="E86" s="183"/>
      <c r="F86" s="202" t="s">
        <v>701</v>
      </c>
      <c r="G86" s="201"/>
      <c r="H86" s="183" t="s">
        <v>722</v>
      </c>
      <c r="I86" s="183" t="s">
        <v>723</v>
      </c>
      <c r="J86" s="183"/>
      <c r="K86" s="194"/>
    </row>
    <row r="87" spans="2:11" ht="15" customHeight="1">
      <c r="B87" s="203"/>
      <c r="C87" s="183" t="s">
        <v>724</v>
      </c>
      <c r="D87" s="183"/>
      <c r="E87" s="183"/>
      <c r="F87" s="202" t="s">
        <v>701</v>
      </c>
      <c r="G87" s="201"/>
      <c r="H87" s="183" t="s">
        <v>725</v>
      </c>
      <c r="I87" s="183" t="s">
        <v>726</v>
      </c>
      <c r="J87" s="183"/>
      <c r="K87" s="194"/>
    </row>
    <row r="88" spans="2:11" ht="15" customHeight="1">
      <c r="B88" s="203"/>
      <c r="C88" s="183" t="s">
        <v>727</v>
      </c>
      <c r="D88" s="183"/>
      <c r="E88" s="183"/>
      <c r="F88" s="202" t="s">
        <v>701</v>
      </c>
      <c r="G88" s="201"/>
      <c r="H88" s="183" t="s">
        <v>727</v>
      </c>
      <c r="I88" s="183" t="s">
        <v>726</v>
      </c>
      <c r="J88" s="183"/>
      <c r="K88" s="194"/>
    </row>
    <row r="89" spans="2:11" ht="15" customHeight="1">
      <c r="B89" s="203"/>
      <c r="C89" s="183" t="s">
        <v>36</v>
      </c>
      <c r="D89" s="183"/>
      <c r="E89" s="183"/>
      <c r="F89" s="202" t="s">
        <v>701</v>
      </c>
      <c r="G89" s="201"/>
      <c r="H89" s="183" t="s">
        <v>728</v>
      </c>
      <c r="I89" s="183" t="s">
        <v>726</v>
      </c>
      <c r="J89" s="183"/>
      <c r="K89" s="194"/>
    </row>
    <row r="90" spans="2:11" ht="15" customHeight="1">
      <c r="B90" s="203"/>
      <c r="C90" s="183" t="s">
        <v>44</v>
      </c>
      <c r="D90" s="183"/>
      <c r="E90" s="183"/>
      <c r="F90" s="202" t="s">
        <v>701</v>
      </c>
      <c r="G90" s="201"/>
      <c r="H90" s="183" t="s">
        <v>729</v>
      </c>
      <c r="I90" s="183" t="s">
        <v>726</v>
      </c>
      <c r="J90" s="183"/>
      <c r="K90" s="194"/>
    </row>
    <row r="91" spans="2:11" ht="15" customHeight="1">
      <c r="B91" s="204"/>
      <c r="C91" s="205"/>
      <c r="D91" s="205"/>
      <c r="E91" s="205"/>
      <c r="F91" s="205"/>
      <c r="G91" s="205"/>
      <c r="H91" s="205"/>
      <c r="I91" s="205"/>
      <c r="J91" s="205"/>
      <c r="K91" s="206"/>
    </row>
    <row r="92" spans="2:11" ht="18.75" customHeight="1">
      <c r="B92" s="207"/>
      <c r="C92" s="208"/>
      <c r="D92" s="208"/>
      <c r="E92" s="208"/>
      <c r="F92" s="208"/>
      <c r="G92" s="208"/>
      <c r="H92" s="208"/>
      <c r="I92" s="208"/>
      <c r="J92" s="208"/>
      <c r="K92" s="207"/>
    </row>
    <row r="93" spans="2:11" ht="18.75" customHeight="1">
      <c r="B93" s="189"/>
      <c r="C93" s="189"/>
      <c r="D93" s="189"/>
      <c r="E93" s="189"/>
      <c r="F93" s="189"/>
      <c r="G93" s="189"/>
      <c r="H93" s="189"/>
      <c r="I93" s="189"/>
      <c r="J93" s="189"/>
      <c r="K93" s="189"/>
    </row>
    <row r="94" spans="2:11" ht="7.5" customHeight="1">
      <c r="B94" s="190"/>
      <c r="C94" s="191"/>
      <c r="D94" s="191"/>
      <c r="E94" s="191"/>
      <c r="F94" s="191"/>
      <c r="G94" s="191"/>
      <c r="H94" s="191"/>
      <c r="I94" s="191"/>
      <c r="J94" s="191"/>
      <c r="K94" s="192"/>
    </row>
    <row r="95" spans="2:11" ht="45" customHeight="1">
      <c r="B95" s="193"/>
      <c r="C95" s="320" t="s">
        <v>730</v>
      </c>
      <c r="D95" s="320"/>
      <c r="E95" s="320"/>
      <c r="F95" s="320"/>
      <c r="G95" s="320"/>
      <c r="H95" s="320"/>
      <c r="I95" s="320"/>
      <c r="J95" s="320"/>
      <c r="K95" s="194"/>
    </row>
    <row r="96" spans="2:11" ht="17.25" customHeight="1">
      <c r="B96" s="193"/>
      <c r="C96" s="195" t="s">
        <v>694</v>
      </c>
      <c r="D96" s="195"/>
      <c r="E96" s="195"/>
      <c r="F96" s="195" t="s">
        <v>695</v>
      </c>
      <c r="G96" s="196"/>
      <c r="H96" s="195" t="s">
        <v>99</v>
      </c>
      <c r="I96" s="195" t="s">
        <v>53</v>
      </c>
      <c r="J96" s="195" t="s">
        <v>696</v>
      </c>
      <c r="K96" s="194"/>
    </row>
    <row r="97" spans="2:11" ht="17.25" customHeight="1">
      <c r="B97" s="193"/>
      <c r="C97" s="197" t="s">
        <v>697</v>
      </c>
      <c r="D97" s="197"/>
      <c r="E97" s="197"/>
      <c r="F97" s="198" t="s">
        <v>698</v>
      </c>
      <c r="G97" s="199"/>
      <c r="H97" s="197"/>
      <c r="I97" s="197"/>
      <c r="J97" s="197" t="s">
        <v>699</v>
      </c>
      <c r="K97" s="194"/>
    </row>
    <row r="98" spans="2:11" ht="5.25" customHeight="1">
      <c r="B98" s="193"/>
      <c r="C98" s="195"/>
      <c r="D98" s="195"/>
      <c r="E98" s="195"/>
      <c r="F98" s="195"/>
      <c r="G98" s="209"/>
      <c r="H98" s="195"/>
      <c r="I98" s="195"/>
      <c r="J98" s="195"/>
      <c r="K98" s="194"/>
    </row>
    <row r="99" spans="2:11" ht="15" customHeight="1">
      <c r="B99" s="193"/>
      <c r="C99" s="183" t="s">
        <v>700</v>
      </c>
      <c r="D99" s="183"/>
      <c r="E99" s="183"/>
      <c r="F99" s="202" t="s">
        <v>701</v>
      </c>
      <c r="G99" s="183"/>
      <c r="H99" s="183" t="s">
        <v>731</v>
      </c>
      <c r="I99" s="183" t="s">
        <v>703</v>
      </c>
      <c r="J99" s="183" t="s">
        <v>704</v>
      </c>
      <c r="K99" s="194"/>
    </row>
    <row r="100" spans="2:11" ht="15" customHeight="1">
      <c r="B100" s="203"/>
      <c r="C100" s="183" t="s">
        <v>705</v>
      </c>
      <c r="D100" s="183"/>
      <c r="E100" s="183"/>
      <c r="F100" s="202" t="s">
        <v>706</v>
      </c>
      <c r="G100" s="183"/>
      <c r="H100" s="183" t="s">
        <v>731</v>
      </c>
      <c r="I100" s="183" t="s">
        <v>703</v>
      </c>
      <c r="J100" s="183">
        <v>50</v>
      </c>
      <c r="K100" s="194"/>
    </row>
    <row r="101" spans="2:11" ht="15" customHeight="1">
      <c r="B101" s="203"/>
      <c r="C101" s="183" t="s">
        <v>708</v>
      </c>
      <c r="D101" s="183"/>
      <c r="E101" s="183"/>
      <c r="F101" s="202" t="s">
        <v>701</v>
      </c>
      <c r="G101" s="183"/>
      <c r="H101" s="183" t="s">
        <v>731</v>
      </c>
      <c r="I101" s="183" t="s">
        <v>710</v>
      </c>
      <c r="J101" s="183"/>
      <c r="K101" s="194"/>
    </row>
    <row r="102" spans="2:11" ht="15" customHeight="1">
      <c r="B102" s="203"/>
      <c r="C102" s="183" t="s">
        <v>711</v>
      </c>
      <c r="D102" s="183"/>
      <c r="E102" s="183"/>
      <c r="F102" s="202" t="s">
        <v>706</v>
      </c>
      <c r="G102" s="183"/>
      <c r="H102" s="183" t="s">
        <v>731</v>
      </c>
      <c r="I102" s="183" t="s">
        <v>703</v>
      </c>
      <c r="J102" s="183">
        <v>50</v>
      </c>
      <c r="K102" s="194"/>
    </row>
    <row r="103" spans="2:11" ht="15" customHeight="1">
      <c r="B103" s="203"/>
      <c r="C103" s="183" t="s">
        <v>719</v>
      </c>
      <c r="D103" s="183"/>
      <c r="E103" s="183"/>
      <c r="F103" s="202" t="s">
        <v>706</v>
      </c>
      <c r="G103" s="183"/>
      <c r="H103" s="183" t="s">
        <v>731</v>
      </c>
      <c r="I103" s="183" t="s">
        <v>703</v>
      </c>
      <c r="J103" s="183">
        <v>50</v>
      </c>
      <c r="K103" s="194"/>
    </row>
    <row r="104" spans="2:11" ht="15" customHeight="1">
      <c r="B104" s="203"/>
      <c r="C104" s="183" t="s">
        <v>717</v>
      </c>
      <c r="D104" s="183"/>
      <c r="E104" s="183"/>
      <c r="F104" s="202" t="s">
        <v>706</v>
      </c>
      <c r="G104" s="183"/>
      <c r="H104" s="183" t="s">
        <v>731</v>
      </c>
      <c r="I104" s="183" t="s">
        <v>703</v>
      </c>
      <c r="J104" s="183">
        <v>50</v>
      </c>
      <c r="K104" s="194"/>
    </row>
    <row r="105" spans="2:11" ht="15" customHeight="1">
      <c r="B105" s="203"/>
      <c r="C105" s="183" t="s">
        <v>49</v>
      </c>
      <c r="D105" s="183"/>
      <c r="E105" s="183"/>
      <c r="F105" s="202" t="s">
        <v>701</v>
      </c>
      <c r="G105" s="183"/>
      <c r="H105" s="183" t="s">
        <v>732</v>
      </c>
      <c r="I105" s="183" t="s">
        <v>703</v>
      </c>
      <c r="J105" s="183">
        <v>20</v>
      </c>
      <c r="K105" s="194"/>
    </row>
    <row r="106" spans="2:11" ht="15" customHeight="1">
      <c r="B106" s="203"/>
      <c r="C106" s="183" t="s">
        <v>733</v>
      </c>
      <c r="D106" s="183"/>
      <c r="E106" s="183"/>
      <c r="F106" s="202" t="s">
        <v>701</v>
      </c>
      <c r="G106" s="183"/>
      <c r="H106" s="183" t="s">
        <v>734</v>
      </c>
      <c r="I106" s="183" t="s">
        <v>703</v>
      </c>
      <c r="J106" s="183">
        <v>120</v>
      </c>
      <c r="K106" s="194"/>
    </row>
    <row r="107" spans="2:11" ht="15" customHeight="1">
      <c r="B107" s="203"/>
      <c r="C107" s="183" t="s">
        <v>36</v>
      </c>
      <c r="D107" s="183"/>
      <c r="E107" s="183"/>
      <c r="F107" s="202" t="s">
        <v>701</v>
      </c>
      <c r="G107" s="183"/>
      <c r="H107" s="183" t="s">
        <v>735</v>
      </c>
      <c r="I107" s="183" t="s">
        <v>726</v>
      </c>
      <c r="J107" s="183"/>
      <c r="K107" s="194"/>
    </row>
    <row r="108" spans="2:11" ht="15" customHeight="1">
      <c r="B108" s="203"/>
      <c r="C108" s="183" t="s">
        <v>44</v>
      </c>
      <c r="D108" s="183"/>
      <c r="E108" s="183"/>
      <c r="F108" s="202" t="s">
        <v>701</v>
      </c>
      <c r="G108" s="183"/>
      <c r="H108" s="183" t="s">
        <v>736</v>
      </c>
      <c r="I108" s="183" t="s">
        <v>726</v>
      </c>
      <c r="J108" s="183"/>
      <c r="K108" s="194"/>
    </row>
    <row r="109" spans="2:11" ht="15" customHeight="1">
      <c r="B109" s="203"/>
      <c r="C109" s="183" t="s">
        <v>53</v>
      </c>
      <c r="D109" s="183"/>
      <c r="E109" s="183"/>
      <c r="F109" s="202" t="s">
        <v>701</v>
      </c>
      <c r="G109" s="183"/>
      <c r="H109" s="183" t="s">
        <v>737</v>
      </c>
      <c r="I109" s="183" t="s">
        <v>738</v>
      </c>
      <c r="J109" s="183"/>
      <c r="K109" s="194"/>
    </row>
    <row r="110" spans="2:11" ht="15" customHeight="1">
      <c r="B110" s="204"/>
      <c r="C110" s="210"/>
      <c r="D110" s="210"/>
      <c r="E110" s="210"/>
      <c r="F110" s="210"/>
      <c r="G110" s="210"/>
      <c r="H110" s="210"/>
      <c r="I110" s="210"/>
      <c r="J110" s="210"/>
      <c r="K110" s="206"/>
    </row>
    <row r="111" spans="2:11" ht="18.75" customHeight="1">
      <c r="B111" s="211"/>
      <c r="C111" s="179"/>
      <c r="D111" s="179"/>
      <c r="E111" s="179"/>
      <c r="F111" s="212"/>
      <c r="G111" s="179"/>
      <c r="H111" s="179"/>
      <c r="I111" s="179"/>
      <c r="J111" s="179"/>
      <c r="K111" s="211"/>
    </row>
    <row r="112" spans="2:11" ht="18.75" customHeight="1">
      <c r="B112" s="189"/>
      <c r="C112" s="189"/>
      <c r="D112" s="189"/>
      <c r="E112" s="189"/>
      <c r="F112" s="189"/>
      <c r="G112" s="189"/>
      <c r="H112" s="189"/>
      <c r="I112" s="189"/>
      <c r="J112" s="189"/>
      <c r="K112" s="189"/>
    </row>
    <row r="113" spans="2:11" ht="7.5" customHeight="1">
      <c r="B113" s="213"/>
      <c r="C113" s="214"/>
      <c r="D113" s="214"/>
      <c r="E113" s="214"/>
      <c r="F113" s="214"/>
      <c r="G113" s="214"/>
      <c r="H113" s="214"/>
      <c r="I113" s="214"/>
      <c r="J113" s="214"/>
      <c r="K113" s="215"/>
    </row>
    <row r="114" spans="2:11" ht="45" customHeight="1">
      <c r="B114" s="216"/>
      <c r="C114" s="317" t="s">
        <v>739</v>
      </c>
      <c r="D114" s="317"/>
      <c r="E114" s="317"/>
      <c r="F114" s="317"/>
      <c r="G114" s="317"/>
      <c r="H114" s="317"/>
      <c r="I114" s="317"/>
      <c r="J114" s="317"/>
      <c r="K114" s="217"/>
    </row>
    <row r="115" spans="2:11" ht="17.25" customHeight="1">
      <c r="B115" s="218"/>
      <c r="C115" s="195" t="s">
        <v>694</v>
      </c>
      <c r="D115" s="195"/>
      <c r="E115" s="195"/>
      <c r="F115" s="195" t="s">
        <v>695</v>
      </c>
      <c r="G115" s="196"/>
      <c r="H115" s="195" t="s">
        <v>99</v>
      </c>
      <c r="I115" s="195" t="s">
        <v>53</v>
      </c>
      <c r="J115" s="195" t="s">
        <v>696</v>
      </c>
      <c r="K115" s="219"/>
    </row>
    <row r="116" spans="2:11" ht="17.25" customHeight="1">
      <c r="B116" s="218"/>
      <c r="C116" s="197" t="s">
        <v>697</v>
      </c>
      <c r="D116" s="197"/>
      <c r="E116" s="197"/>
      <c r="F116" s="198" t="s">
        <v>698</v>
      </c>
      <c r="G116" s="199"/>
      <c r="H116" s="197"/>
      <c r="I116" s="197"/>
      <c r="J116" s="197" t="s">
        <v>699</v>
      </c>
      <c r="K116" s="219"/>
    </row>
    <row r="117" spans="2:11" ht="5.25" customHeight="1">
      <c r="B117" s="220"/>
      <c r="C117" s="200"/>
      <c r="D117" s="200"/>
      <c r="E117" s="200"/>
      <c r="F117" s="200"/>
      <c r="G117" s="183"/>
      <c r="H117" s="200"/>
      <c r="I117" s="200"/>
      <c r="J117" s="200"/>
      <c r="K117" s="221"/>
    </row>
    <row r="118" spans="2:11" ht="15" customHeight="1">
      <c r="B118" s="220"/>
      <c r="C118" s="183" t="s">
        <v>700</v>
      </c>
      <c r="D118" s="200"/>
      <c r="E118" s="200"/>
      <c r="F118" s="202" t="s">
        <v>701</v>
      </c>
      <c r="G118" s="183"/>
      <c r="H118" s="183" t="s">
        <v>731</v>
      </c>
      <c r="I118" s="183" t="s">
        <v>703</v>
      </c>
      <c r="J118" s="183" t="s">
        <v>704</v>
      </c>
      <c r="K118" s="222"/>
    </row>
    <row r="119" spans="2:11" ht="15" customHeight="1">
      <c r="B119" s="220"/>
      <c r="C119" s="183" t="s">
        <v>740</v>
      </c>
      <c r="D119" s="183"/>
      <c r="E119" s="183"/>
      <c r="F119" s="202" t="s">
        <v>701</v>
      </c>
      <c r="G119" s="183"/>
      <c r="H119" s="183" t="s">
        <v>741</v>
      </c>
      <c r="I119" s="183" t="s">
        <v>703</v>
      </c>
      <c r="J119" s="183" t="s">
        <v>704</v>
      </c>
      <c r="K119" s="222"/>
    </row>
    <row r="120" spans="2:11" ht="15" customHeight="1">
      <c r="B120" s="220"/>
      <c r="C120" s="183" t="s">
        <v>649</v>
      </c>
      <c r="D120" s="183"/>
      <c r="E120" s="183"/>
      <c r="F120" s="202" t="s">
        <v>701</v>
      </c>
      <c r="G120" s="183"/>
      <c r="H120" s="183" t="s">
        <v>742</v>
      </c>
      <c r="I120" s="183" t="s">
        <v>703</v>
      </c>
      <c r="J120" s="183" t="s">
        <v>704</v>
      </c>
      <c r="K120" s="222"/>
    </row>
    <row r="121" spans="2:11" ht="15" customHeight="1">
      <c r="B121" s="220"/>
      <c r="C121" s="183" t="s">
        <v>743</v>
      </c>
      <c r="D121" s="183"/>
      <c r="E121" s="183"/>
      <c r="F121" s="202" t="s">
        <v>706</v>
      </c>
      <c r="G121" s="183"/>
      <c r="H121" s="183" t="s">
        <v>744</v>
      </c>
      <c r="I121" s="183" t="s">
        <v>703</v>
      </c>
      <c r="J121" s="183">
        <v>15</v>
      </c>
      <c r="K121" s="222"/>
    </row>
    <row r="122" spans="2:11" ht="15" customHeight="1">
      <c r="B122" s="220"/>
      <c r="C122" s="183" t="s">
        <v>705</v>
      </c>
      <c r="D122" s="183"/>
      <c r="E122" s="183"/>
      <c r="F122" s="202" t="s">
        <v>706</v>
      </c>
      <c r="G122" s="183"/>
      <c r="H122" s="183" t="s">
        <v>731</v>
      </c>
      <c r="I122" s="183" t="s">
        <v>703</v>
      </c>
      <c r="J122" s="183">
        <v>50</v>
      </c>
      <c r="K122" s="222"/>
    </row>
    <row r="123" spans="2:11" ht="15" customHeight="1">
      <c r="B123" s="220"/>
      <c r="C123" s="183" t="s">
        <v>711</v>
      </c>
      <c r="D123" s="183"/>
      <c r="E123" s="183"/>
      <c r="F123" s="202" t="s">
        <v>706</v>
      </c>
      <c r="G123" s="183"/>
      <c r="H123" s="183" t="s">
        <v>731</v>
      </c>
      <c r="I123" s="183" t="s">
        <v>703</v>
      </c>
      <c r="J123" s="183">
        <v>50</v>
      </c>
      <c r="K123" s="222"/>
    </row>
    <row r="124" spans="2:11" ht="15" customHeight="1">
      <c r="B124" s="220"/>
      <c r="C124" s="183" t="s">
        <v>717</v>
      </c>
      <c r="D124" s="183"/>
      <c r="E124" s="183"/>
      <c r="F124" s="202" t="s">
        <v>706</v>
      </c>
      <c r="G124" s="183"/>
      <c r="H124" s="183" t="s">
        <v>731</v>
      </c>
      <c r="I124" s="183" t="s">
        <v>703</v>
      </c>
      <c r="J124" s="183">
        <v>50</v>
      </c>
      <c r="K124" s="222"/>
    </row>
    <row r="125" spans="2:11" ht="15" customHeight="1">
      <c r="B125" s="220"/>
      <c r="C125" s="183" t="s">
        <v>719</v>
      </c>
      <c r="D125" s="183"/>
      <c r="E125" s="183"/>
      <c r="F125" s="202" t="s">
        <v>706</v>
      </c>
      <c r="G125" s="183"/>
      <c r="H125" s="183" t="s">
        <v>731</v>
      </c>
      <c r="I125" s="183" t="s">
        <v>703</v>
      </c>
      <c r="J125" s="183">
        <v>50</v>
      </c>
      <c r="K125" s="222"/>
    </row>
    <row r="126" spans="2:11" ht="15" customHeight="1">
      <c r="B126" s="220"/>
      <c r="C126" s="183" t="s">
        <v>105</v>
      </c>
      <c r="D126" s="183"/>
      <c r="E126" s="183"/>
      <c r="F126" s="202" t="s">
        <v>706</v>
      </c>
      <c r="G126" s="183"/>
      <c r="H126" s="183" t="s">
        <v>745</v>
      </c>
      <c r="I126" s="183" t="s">
        <v>703</v>
      </c>
      <c r="J126" s="183">
        <v>255</v>
      </c>
      <c r="K126" s="222"/>
    </row>
    <row r="127" spans="2:11" ht="15" customHeight="1">
      <c r="B127" s="220"/>
      <c r="C127" s="183" t="s">
        <v>721</v>
      </c>
      <c r="D127" s="183"/>
      <c r="E127" s="183"/>
      <c r="F127" s="202" t="s">
        <v>701</v>
      </c>
      <c r="G127" s="183"/>
      <c r="H127" s="183" t="s">
        <v>746</v>
      </c>
      <c r="I127" s="183" t="s">
        <v>723</v>
      </c>
      <c r="J127" s="183"/>
      <c r="K127" s="222"/>
    </row>
    <row r="128" spans="2:11" ht="15" customHeight="1">
      <c r="B128" s="220"/>
      <c r="C128" s="183" t="s">
        <v>724</v>
      </c>
      <c r="D128" s="183"/>
      <c r="E128" s="183"/>
      <c r="F128" s="202" t="s">
        <v>701</v>
      </c>
      <c r="G128" s="183"/>
      <c r="H128" s="183" t="s">
        <v>747</v>
      </c>
      <c r="I128" s="183" t="s">
        <v>726</v>
      </c>
      <c r="J128" s="183"/>
      <c r="K128" s="222"/>
    </row>
    <row r="129" spans="2:11" ht="15" customHeight="1">
      <c r="B129" s="220"/>
      <c r="C129" s="183" t="s">
        <v>727</v>
      </c>
      <c r="D129" s="183"/>
      <c r="E129" s="183"/>
      <c r="F129" s="202" t="s">
        <v>701</v>
      </c>
      <c r="G129" s="183"/>
      <c r="H129" s="183" t="s">
        <v>727</v>
      </c>
      <c r="I129" s="183" t="s">
        <v>726</v>
      </c>
      <c r="J129" s="183"/>
      <c r="K129" s="222"/>
    </row>
    <row r="130" spans="2:11" ht="15" customHeight="1">
      <c r="B130" s="220"/>
      <c r="C130" s="183" t="s">
        <v>36</v>
      </c>
      <c r="D130" s="183"/>
      <c r="E130" s="183"/>
      <c r="F130" s="202" t="s">
        <v>701</v>
      </c>
      <c r="G130" s="183"/>
      <c r="H130" s="183" t="s">
        <v>748</v>
      </c>
      <c r="I130" s="183" t="s">
        <v>726</v>
      </c>
      <c r="J130" s="183"/>
      <c r="K130" s="222"/>
    </row>
    <row r="131" spans="2:11" ht="15" customHeight="1">
      <c r="B131" s="220"/>
      <c r="C131" s="183" t="s">
        <v>749</v>
      </c>
      <c r="D131" s="183"/>
      <c r="E131" s="183"/>
      <c r="F131" s="202" t="s">
        <v>701</v>
      </c>
      <c r="G131" s="183"/>
      <c r="H131" s="183" t="s">
        <v>750</v>
      </c>
      <c r="I131" s="183" t="s">
        <v>726</v>
      </c>
      <c r="J131" s="183"/>
      <c r="K131" s="222"/>
    </row>
    <row r="132" spans="2:11" ht="15" customHeight="1">
      <c r="B132" s="223"/>
      <c r="C132" s="224"/>
      <c r="D132" s="224"/>
      <c r="E132" s="224"/>
      <c r="F132" s="224"/>
      <c r="G132" s="224"/>
      <c r="H132" s="224"/>
      <c r="I132" s="224"/>
      <c r="J132" s="224"/>
      <c r="K132" s="225"/>
    </row>
    <row r="133" spans="2:11" ht="18.75" customHeight="1">
      <c r="B133" s="179"/>
      <c r="C133" s="179"/>
      <c r="D133" s="179"/>
      <c r="E133" s="179"/>
      <c r="F133" s="212"/>
      <c r="G133" s="179"/>
      <c r="H133" s="179"/>
      <c r="I133" s="179"/>
      <c r="J133" s="179"/>
      <c r="K133" s="179"/>
    </row>
    <row r="134" spans="2:11" ht="18.75" customHeight="1">
      <c r="B134" s="189"/>
      <c r="C134" s="189"/>
      <c r="D134" s="189"/>
      <c r="E134" s="189"/>
      <c r="F134" s="189"/>
      <c r="G134" s="189"/>
      <c r="H134" s="189"/>
      <c r="I134" s="189"/>
      <c r="J134" s="189"/>
      <c r="K134" s="189"/>
    </row>
    <row r="135" spans="2:11" ht="7.5" customHeight="1">
      <c r="B135" s="190"/>
      <c r="C135" s="191"/>
      <c r="D135" s="191"/>
      <c r="E135" s="191"/>
      <c r="F135" s="191"/>
      <c r="G135" s="191"/>
      <c r="H135" s="191"/>
      <c r="I135" s="191"/>
      <c r="J135" s="191"/>
      <c r="K135" s="192"/>
    </row>
    <row r="136" spans="2:11" ht="45" customHeight="1">
      <c r="B136" s="193"/>
      <c r="C136" s="320" t="s">
        <v>751</v>
      </c>
      <c r="D136" s="320"/>
      <c r="E136" s="320"/>
      <c r="F136" s="320"/>
      <c r="G136" s="320"/>
      <c r="H136" s="320"/>
      <c r="I136" s="320"/>
      <c r="J136" s="320"/>
      <c r="K136" s="194"/>
    </row>
    <row r="137" spans="2:11" ht="17.25" customHeight="1">
      <c r="B137" s="193"/>
      <c r="C137" s="195" t="s">
        <v>694</v>
      </c>
      <c r="D137" s="195"/>
      <c r="E137" s="195"/>
      <c r="F137" s="195" t="s">
        <v>695</v>
      </c>
      <c r="G137" s="196"/>
      <c r="H137" s="195" t="s">
        <v>99</v>
      </c>
      <c r="I137" s="195" t="s">
        <v>53</v>
      </c>
      <c r="J137" s="195" t="s">
        <v>696</v>
      </c>
      <c r="K137" s="194"/>
    </row>
    <row r="138" spans="2:11" ht="17.25" customHeight="1">
      <c r="B138" s="193"/>
      <c r="C138" s="197" t="s">
        <v>697</v>
      </c>
      <c r="D138" s="197"/>
      <c r="E138" s="197"/>
      <c r="F138" s="198" t="s">
        <v>698</v>
      </c>
      <c r="G138" s="199"/>
      <c r="H138" s="197"/>
      <c r="I138" s="197"/>
      <c r="J138" s="197" t="s">
        <v>699</v>
      </c>
      <c r="K138" s="194"/>
    </row>
    <row r="139" spans="2:11" ht="5.25" customHeight="1">
      <c r="B139" s="203"/>
      <c r="C139" s="200"/>
      <c r="D139" s="200"/>
      <c r="E139" s="200"/>
      <c r="F139" s="200"/>
      <c r="G139" s="201"/>
      <c r="H139" s="200"/>
      <c r="I139" s="200"/>
      <c r="J139" s="200"/>
      <c r="K139" s="222"/>
    </row>
    <row r="140" spans="2:11" ht="15" customHeight="1">
      <c r="B140" s="203"/>
      <c r="C140" s="226" t="s">
        <v>700</v>
      </c>
      <c r="D140" s="183"/>
      <c r="E140" s="183"/>
      <c r="F140" s="227" t="s">
        <v>701</v>
      </c>
      <c r="G140" s="183"/>
      <c r="H140" s="226" t="s">
        <v>731</v>
      </c>
      <c r="I140" s="226" t="s">
        <v>703</v>
      </c>
      <c r="J140" s="226" t="s">
        <v>704</v>
      </c>
      <c r="K140" s="222"/>
    </row>
    <row r="141" spans="2:11" ht="15" customHeight="1">
      <c r="B141" s="203"/>
      <c r="C141" s="226" t="s">
        <v>740</v>
      </c>
      <c r="D141" s="183"/>
      <c r="E141" s="183"/>
      <c r="F141" s="227" t="s">
        <v>701</v>
      </c>
      <c r="G141" s="183"/>
      <c r="H141" s="226" t="s">
        <v>752</v>
      </c>
      <c r="I141" s="226" t="s">
        <v>703</v>
      </c>
      <c r="J141" s="226" t="s">
        <v>704</v>
      </c>
      <c r="K141" s="222"/>
    </row>
    <row r="142" spans="2:11" ht="15" customHeight="1">
      <c r="B142" s="203"/>
      <c r="C142" s="226" t="s">
        <v>649</v>
      </c>
      <c r="D142" s="183"/>
      <c r="E142" s="183"/>
      <c r="F142" s="227" t="s">
        <v>701</v>
      </c>
      <c r="G142" s="183"/>
      <c r="H142" s="226" t="s">
        <v>753</v>
      </c>
      <c r="I142" s="226" t="s">
        <v>703</v>
      </c>
      <c r="J142" s="226" t="s">
        <v>704</v>
      </c>
      <c r="K142" s="222"/>
    </row>
    <row r="143" spans="2:11" ht="15" customHeight="1">
      <c r="B143" s="203"/>
      <c r="C143" s="226" t="s">
        <v>705</v>
      </c>
      <c r="D143" s="183"/>
      <c r="E143" s="183"/>
      <c r="F143" s="227" t="s">
        <v>706</v>
      </c>
      <c r="G143" s="183"/>
      <c r="H143" s="226" t="s">
        <v>731</v>
      </c>
      <c r="I143" s="226" t="s">
        <v>703</v>
      </c>
      <c r="J143" s="226">
        <v>50</v>
      </c>
      <c r="K143" s="222"/>
    </row>
    <row r="144" spans="2:11" ht="15" customHeight="1">
      <c r="B144" s="203"/>
      <c r="C144" s="226" t="s">
        <v>708</v>
      </c>
      <c r="D144" s="183"/>
      <c r="E144" s="183"/>
      <c r="F144" s="227" t="s">
        <v>701</v>
      </c>
      <c r="G144" s="183"/>
      <c r="H144" s="226" t="s">
        <v>731</v>
      </c>
      <c r="I144" s="226" t="s">
        <v>710</v>
      </c>
      <c r="J144" s="226"/>
      <c r="K144" s="222"/>
    </row>
    <row r="145" spans="2:11" ht="15" customHeight="1">
      <c r="B145" s="203"/>
      <c r="C145" s="226" t="s">
        <v>711</v>
      </c>
      <c r="D145" s="183"/>
      <c r="E145" s="183"/>
      <c r="F145" s="227" t="s">
        <v>706</v>
      </c>
      <c r="G145" s="183"/>
      <c r="H145" s="226" t="s">
        <v>731</v>
      </c>
      <c r="I145" s="226" t="s">
        <v>703</v>
      </c>
      <c r="J145" s="226">
        <v>50</v>
      </c>
      <c r="K145" s="222"/>
    </row>
    <row r="146" spans="2:11" ht="15" customHeight="1">
      <c r="B146" s="203"/>
      <c r="C146" s="226" t="s">
        <v>719</v>
      </c>
      <c r="D146" s="183"/>
      <c r="E146" s="183"/>
      <c r="F146" s="227" t="s">
        <v>706</v>
      </c>
      <c r="G146" s="183"/>
      <c r="H146" s="226" t="s">
        <v>731</v>
      </c>
      <c r="I146" s="226" t="s">
        <v>703</v>
      </c>
      <c r="J146" s="226">
        <v>50</v>
      </c>
      <c r="K146" s="222"/>
    </row>
    <row r="147" spans="2:11" ht="15" customHeight="1">
      <c r="B147" s="203"/>
      <c r="C147" s="226" t="s">
        <v>717</v>
      </c>
      <c r="D147" s="183"/>
      <c r="E147" s="183"/>
      <c r="F147" s="227" t="s">
        <v>706</v>
      </c>
      <c r="G147" s="183"/>
      <c r="H147" s="226" t="s">
        <v>731</v>
      </c>
      <c r="I147" s="226" t="s">
        <v>703</v>
      </c>
      <c r="J147" s="226">
        <v>50</v>
      </c>
      <c r="K147" s="222"/>
    </row>
    <row r="148" spans="2:11" ht="15" customHeight="1">
      <c r="B148" s="203"/>
      <c r="C148" s="226" t="s">
        <v>87</v>
      </c>
      <c r="D148" s="183"/>
      <c r="E148" s="183"/>
      <c r="F148" s="227" t="s">
        <v>701</v>
      </c>
      <c r="G148" s="183"/>
      <c r="H148" s="226" t="s">
        <v>754</v>
      </c>
      <c r="I148" s="226" t="s">
        <v>703</v>
      </c>
      <c r="J148" s="226" t="s">
        <v>755</v>
      </c>
      <c r="K148" s="222"/>
    </row>
    <row r="149" spans="2:11" ht="15" customHeight="1">
      <c r="B149" s="203"/>
      <c r="C149" s="226" t="s">
        <v>756</v>
      </c>
      <c r="D149" s="183"/>
      <c r="E149" s="183"/>
      <c r="F149" s="227" t="s">
        <v>701</v>
      </c>
      <c r="G149" s="183"/>
      <c r="H149" s="226" t="s">
        <v>757</v>
      </c>
      <c r="I149" s="226" t="s">
        <v>726</v>
      </c>
      <c r="J149" s="226"/>
      <c r="K149" s="222"/>
    </row>
    <row r="150" spans="2:11" ht="15" customHeight="1">
      <c r="B150" s="228"/>
      <c r="C150" s="210"/>
      <c r="D150" s="210"/>
      <c r="E150" s="210"/>
      <c r="F150" s="210"/>
      <c r="G150" s="210"/>
      <c r="H150" s="210"/>
      <c r="I150" s="210"/>
      <c r="J150" s="210"/>
      <c r="K150" s="229"/>
    </row>
    <row r="151" spans="2:11" ht="18.75" customHeight="1">
      <c r="B151" s="179"/>
      <c r="C151" s="183"/>
      <c r="D151" s="183"/>
      <c r="E151" s="183"/>
      <c r="F151" s="202"/>
      <c r="G151" s="183"/>
      <c r="H151" s="183"/>
      <c r="I151" s="183"/>
      <c r="J151" s="183"/>
      <c r="K151" s="179"/>
    </row>
    <row r="152" spans="2:11" ht="18.75" customHeight="1">
      <c r="B152" s="189"/>
      <c r="C152" s="189"/>
      <c r="D152" s="189"/>
      <c r="E152" s="189"/>
      <c r="F152" s="189"/>
      <c r="G152" s="189"/>
      <c r="H152" s="189"/>
      <c r="I152" s="189"/>
      <c r="J152" s="189"/>
      <c r="K152" s="189"/>
    </row>
    <row r="153" spans="2:11" ht="7.5" customHeight="1">
      <c r="B153" s="170"/>
      <c r="C153" s="171"/>
      <c r="D153" s="171"/>
      <c r="E153" s="171"/>
      <c r="F153" s="171"/>
      <c r="G153" s="171"/>
      <c r="H153" s="171"/>
      <c r="I153" s="171"/>
      <c r="J153" s="171"/>
      <c r="K153" s="172"/>
    </row>
    <row r="154" spans="2:11" ht="45" customHeight="1">
      <c r="B154" s="173"/>
      <c r="C154" s="317" t="s">
        <v>758</v>
      </c>
      <c r="D154" s="317"/>
      <c r="E154" s="317"/>
      <c r="F154" s="317"/>
      <c r="G154" s="317"/>
      <c r="H154" s="317"/>
      <c r="I154" s="317"/>
      <c r="J154" s="317"/>
      <c r="K154" s="174"/>
    </row>
    <row r="155" spans="2:11" ht="17.25" customHeight="1">
      <c r="B155" s="173"/>
      <c r="C155" s="195" t="s">
        <v>694</v>
      </c>
      <c r="D155" s="195"/>
      <c r="E155" s="195"/>
      <c r="F155" s="195" t="s">
        <v>695</v>
      </c>
      <c r="G155" s="230"/>
      <c r="H155" s="231" t="s">
        <v>99</v>
      </c>
      <c r="I155" s="231" t="s">
        <v>53</v>
      </c>
      <c r="J155" s="195" t="s">
        <v>696</v>
      </c>
      <c r="K155" s="174"/>
    </row>
    <row r="156" spans="2:11" ht="17.25" customHeight="1">
      <c r="B156" s="176"/>
      <c r="C156" s="197" t="s">
        <v>697</v>
      </c>
      <c r="D156" s="197"/>
      <c r="E156" s="197"/>
      <c r="F156" s="198" t="s">
        <v>698</v>
      </c>
      <c r="G156" s="232"/>
      <c r="H156" s="233"/>
      <c r="I156" s="233"/>
      <c r="J156" s="197" t="s">
        <v>699</v>
      </c>
      <c r="K156" s="177"/>
    </row>
    <row r="157" spans="2:11" ht="5.25" customHeight="1">
      <c r="B157" s="203"/>
      <c r="C157" s="200"/>
      <c r="D157" s="200"/>
      <c r="E157" s="200"/>
      <c r="F157" s="200"/>
      <c r="G157" s="201"/>
      <c r="H157" s="200"/>
      <c r="I157" s="200"/>
      <c r="J157" s="200"/>
      <c r="K157" s="222"/>
    </row>
    <row r="158" spans="2:11" ht="15" customHeight="1">
      <c r="B158" s="203"/>
      <c r="C158" s="183" t="s">
        <v>700</v>
      </c>
      <c r="D158" s="183"/>
      <c r="E158" s="183"/>
      <c r="F158" s="202" t="s">
        <v>701</v>
      </c>
      <c r="G158" s="183"/>
      <c r="H158" s="183" t="s">
        <v>731</v>
      </c>
      <c r="I158" s="183" t="s">
        <v>703</v>
      </c>
      <c r="J158" s="183" t="s">
        <v>704</v>
      </c>
      <c r="K158" s="222"/>
    </row>
    <row r="159" spans="2:11" ht="15" customHeight="1">
      <c r="B159" s="203"/>
      <c r="C159" s="183" t="s">
        <v>740</v>
      </c>
      <c r="D159" s="183"/>
      <c r="E159" s="183"/>
      <c r="F159" s="202" t="s">
        <v>701</v>
      </c>
      <c r="G159" s="183"/>
      <c r="H159" s="183" t="s">
        <v>741</v>
      </c>
      <c r="I159" s="183" t="s">
        <v>703</v>
      </c>
      <c r="J159" s="183" t="s">
        <v>704</v>
      </c>
      <c r="K159" s="222"/>
    </row>
    <row r="160" spans="2:11" ht="15" customHeight="1">
      <c r="B160" s="203"/>
      <c r="C160" s="183" t="s">
        <v>649</v>
      </c>
      <c r="D160" s="183"/>
      <c r="E160" s="183"/>
      <c r="F160" s="202" t="s">
        <v>701</v>
      </c>
      <c r="G160" s="183"/>
      <c r="H160" s="183" t="s">
        <v>759</v>
      </c>
      <c r="I160" s="183" t="s">
        <v>703</v>
      </c>
      <c r="J160" s="183" t="s">
        <v>704</v>
      </c>
      <c r="K160" s="222"/>
    </row>
    <row r="161" spans="2:11" ht="15" customHeight="1">
      <c r="B161" s="203"/>
      <c r="C161" s="183" t="s">
        <v>705</v>
      </c>
      <c r="D161" s="183"/>
      <c r="E161" s="183"/>
      <c r="F161" s="202" t="s">
        <v>706</v>
      </c>
      <c r="G161" s="183"/>
      <c r="H161" s="183" t="s">
        <v>759</v>
      </c>
      <c r="I161" s="183" t="s">
        <v>703</v>
      </c>
      <c r="J161" s="183">
        <v>50</v>
      </c>
      <c r="K161" s="222"/>
    </row>
    <row r="162" spans="2:11" ht="15" customHeight="1">
      <c r="B162" s="203"/>
      <c r="C162" s="183" t="s">
        <v>708</v>
      </c>
      <c r="D162" s="183"/>
      <c r="E162" s="183"/>
      <c r="F162" s="202" t="s">
        <v>701</v>
      </c>
      <c r="G162" s="183"/>
      <c r="H162" s="183" t="s">
        <v>759</v>
      </c>
      <c r="I162" s="183" t="s">
        <v>710</v>
      </c>
      <c r="J162" s="183"/>
      <c r="K162" s="222"/>
    </row>
    <row r="163" spans="2:11" ht="15" customHeight="1">
      <c r="B163" s="203"/>
      <c r="C163" s="183" t="s">
        <v>711</v>
      </c>
      <c r="D163" s="183"/>
      <c r="E163" s="183"/>
      <c r="F163" s="202" t="s">
        <v>706</v>
      </c>
      <c r="G163" s="183"/>
      <c r="H163" s="183" t="s">
        <v>759</v>
      </c>
      <c r="I163" s="183" t="s">
        <v>703</v>
      </c>
      <c r="J163" s="183">
        <v>50</v>
      </c>
      <c r="K163" s="222"/>
    </row>
    <row r="164" spans="2:11" ht="15" customHeight="1">
      <c r="B164" s="203"/>
      <c r="C164" s="183" t="s">
        <v>719</v>
      </c>
      <c r="D164" s="183"/>
      <c r="E164" s="183"/>
      <c r="F164" s="202" t="s">
        <v>706</v>
      </c>
      <c r="G164" s="183"/>
      <c r="H164" s="183" t="s">
        <v>759</v>
      </c>
      <c r="I164" s="183" t="s">
        <v>703</v>
      </c>
      <c r="J164" s="183">
        <v>50</v>
      </c>
      <c r="K164" s="222"/>
    </row>
    <row r="165" spans="2:11" ht="15" customHeight="1">
      <c r="B165" s="203"/>
      <c r="C165" s="183" t="s">
        <v>717</v>
      </c>
      <c r="D165" s="183"/>
      <c r="E165" s="183"/>
      <c r="F165" s="202" t="s">
        <v>706</v>
      </c>
      <c r="G165" s="183"/>
      <c r="H165" s="183" t="s">
        <v>759</v>
      </c>
      <c r="I165" s="183" t="s">
        <v>703</v>
      </c>
      <c r="J165" s="183">
        <v>50</v>
      </c>
      <c r="K165" s="222"/>
    </row>
    <row r="166" spans="2:11" ht="15" customHeight="1">
      <c r="B166" s="203"/>
      <c r="C166" s="183" t="s">
        <v>98</v>
      </c>
      <c r="D166" s="183"/>
      <c r="E166" s="183"/>
      <c r="F166" s="202" t="s">
        <v>701</v>
      </c>
      <c r="G166" s="183"/>
      <c r="H166" s="183" t="s">
        <v>760</v>
      </c>
      <c r="I166" s="183" t="s">
        <v>761</v>
      </c>
      <c r="J166" s="183"/>
      <c r="K166" s="222"/>
    </row>
    <row r="167" spans="2:11" ht="15" customHeight="1">
      <c r="B167" s="203"/>
      <c r="C167" s="183" t="s">
        <v>53</v>
      </c>
      <c r="D167" s="183"/>
      <c r="E167" s="183"/>
      <c r="F167" s="202" t="s">
        <v>701</v>
      </c>
      <c r="G167" s="183"/>
      <c r="H167" s="183" t="s">
        <v>762</v>
      </c>
      <c r="I167" s="183" t="s">
        <v>763</v>
      </c>
      <c r="J167" s="183">
        <v>1</v>
      </c>
      <c r="K167" s="222"/>
    </row>
    <row r="168" spans="2:11" ht="15" customHeight="1">
      <c r="B168" s="203"/>
      <c r="C168" s="183" t="s">
        <v>49</v>
      </c>
      <c r="D168" s="183"/>
      <c r="E168" s="183"/>
      <c r="F168" s="202" t="s">
        <v>701</v>
      </c>
      <c r="G168" s="183"/>
      <c r="H168" s="183" t="s">
        <v>764</v>
      </c>
      <c r="I168" s="183" t="s">
        <v>703</v>
      </c>
      <c r="J168" s="183">
        <v>20</v>
      </c>
      <c r="K168" s="222"/>
    </row>
    <row r="169" spans="2:11" ht="15" customHeight="1">
      <c r="B169" s="203"/>
      <c r="C169" s="183" t="s">
        <v>99</v>
      </c>
      <c r="D169" s="183"/>
      <c r="E169" s="183"/>
      <c r="F169" s="202" t="s">
        <v>701</v>
      </c>
      <c r="G169" s="183"/>
      <c r="H169" s="183" t="s">
        <v>765</v>
      </c>
      <c r="I169" s="183" t="s">
        <v>703</v>
      </c>
      <c r="J169" s="183">
        <v>255</v>
      </c>
      <c r="K169" s="222"/>
    </row>
    <row r="170" spans="2:11" ht="15" customHeight="1">
      <c r="B170" s="203"/>
      <c r="C170" s="183" t="s">
        <v>100</v>
      </c>
      <c r="D170" s="183"/>
      <c r="E170" s="183"/>
      <c r="F170" s="202" t="s">
        <v>701</v>
      </c>
      <c r="G170" s="183"/>
      <c r="H170" s="183" t="s">
        <v>665</v>
      </c>
      <c r="I170" s="183" t="s">
        <v>703</v>
      </c>
      <c r="J170" s="183">
        <v>10</v>
      </c>
      <c r="K170" s="222"/>
    </row>
    <row r="171" spans="2:11" ht="15" customHeight="1">
      <c r="B171" s="203"/>
      <c r="C171" s="183" t="s">
        <v>101</v>
      </c>
      <c r="D171" s="183"/>
      <c r="E171" s="183"/>
      <c r="F171" s="202" t="s">
        <v>701</v>
      </c>
      <c r="G171" s="183"/>
      <c r="H171" s="183" t="s">
        <v>766</v>
      </c>
      <c r="I171" s="183" t="s">
        <v>726</v>
      </c>
      <c r="J171" s="183"/>
      <c r="K171" s="222"/>
    </row>
    <row r="172" spans="2:11" ht="15" customHeight="1">
      <c r="B172" s="203"/>
      <c r="C172" s="183" t="s">
        <v>767</v>
      </c>
      <c r="D172" s="183"/>
      <c r="E172" s="183"/>
      <c r="F172" s="202" t="s">
        <v>701</v>
      </c>
      <c r="G172" s="183"/>
      <c r="H172" s="183" t="s">
        <v>768</v>
      </c>
      <c r="I172" s="183" t="s">
        <v>726</v>
      </c>
      <c r="J172" s="183"/>
      <c r="K172" s="222"/>
    </row>
    <row r="173" spans="2:11" ht="15" customHeight="1">
      <c r="B173" s="203"/>
      <c r="C173" s="183" t="s">
        <v>756</v>
      </c>
      <c r="D173" s="183"/>
      <c r="E173" s="183"/>
      <c r="F173" s="202" t="s">
        <v>701</v>
      </c>
      <c r="G173" s="183"/>
      <c r="H173" s="183" t="s">
        <v>769</v>
      </c>
      <c r="I173" s="183" t="s">
        <v>726</v>
      </c>
      <c r="J173" s="183"/>
      <c r="K173" s="222"/>
    </row>
    <row r="174" spans="2:11" ht="15" customHeight="1">
      <c r="B174" s="203"/>
      <c r="C174" s="183" t="s">
        <v>104</v>
      </c>
      <c r="D174" s="183"/>
      <c r="E174" s="183"/>
      <c r="F174" s="202" t="s">
        <v>706</v>
      </c>
      <c r="G174" s="183"/>
      <c r="H174" s="183" t="s">
        <v>770</v>
      </c>
      <c r="I174" s="183" t="s">
        <v>703</v>
      </c>
      <c r="J174" s="183">
        <v>50</v>
      </c>
      <c r="K174" s="222"/>
    </row>
    <row r="175" spans="2:11" ht="15" customHeight="1">
      <c r="B175" s="228"/>
      <c r="C175" s="210"/>
      <c r="D175" s="210"/>
      <c r="E175" s="210"/>
      <c r="F175" s="210"/>
      <c r="G175" s="210"/>
      <c r="H175" s="210"/>
      <c r="I175" s="210"/>
      <c r="J175" s="210"/>
      <c r="K175" s="229"/>
    </row>
    <row r="176" spans="2:11" ht="18.75" customHeight="1">
      <c r="B176" s="179"/>
      <c r="C176" s="183"/>
      <c r="D176" s="183"/>
      <c r="E176" s="183"/>
      <c r="F176" s="202"/>
      <c r="G176" s="183"/>
      <c r="H176" s="183"/>
      <c r="I176" s="183"/>
      <c r="J176" s="183"/>
      <c r="K176" s="179"/>
    </row>
    <row r="177" spans="2:11" ht="18.75" customHeight="1">
      <c r="B177" s="189"/>
      <c r="C177" s="189"/>
      <c r="D177" s="189"/>
      <c r="E177" s="189"/>
      <c r="F177" s="189"/>
      <c r="G177" s="189"/>
      <c r="H177" s="189"/>
      <c r="I177" s="189"/>
      <c r="J177" s="189"/>
      <c r="K177" s="189"/>
    </row>
    <row r="178" spans="2:11" ht="13.5">
      <c r="B178" s="170"/>
      <c r="C178" s="171"/>
      <c r="D178" s="171"/>
      <c r="E178" s="171"/>
      <c r="F178" s="171"/>
      <c r="G178" s="171"/>
      <c r="H178" s="171"/>
      <c r="I178" s="171"/>
      <c r="J178" s="171"/>
      <c r="K178" s="172"/>
    </row>
    <row r="179" spans="2:11" ht="21">
      <c r="B179" s="173"/>
      <c r="C179" s="317" t="s">
        <v>771</v>
      </c>
      <c r="D179" s="317"/>
      <c r="E179" s="317"/>
      <c r="F179" s="317"/>
      <c r="G179" s="317"/>
      <c r="H179" s="317"/>
      <c r="I179" s="317"/>
      <c r="J179" s="317"/>
      <c r="K179" s="174"/>
    </row>
    <row r="180" spans="2:11" ht="25.5" customHeight="1">
      <c r="B180" s="173"/>
      <c r="C180" s="234" t="s">
        <v>772</v>
      </c>
      <c r="D180" s="234"/>
      <c r="E180" s="234"/>
      <c r="F180" s="234" t="s">
        <v>773</v>
      </c>
      <c r="G180" s="235"/>
      <c r="H180" s="318" t="s">
        <v>774</v>
      </c>
      <c r="I180" s="318"/>
      <c r="J180" s="318"/>
      <c r="K180" s="174"/>
    </row>
    <row r="181" spans="2:11" ht="5.25" customHeight="1">
      <c r="B181" s="203"/>
      <c r="C181" s="200"/>
      <c r="D181" s="200"/>
      <c r="E181" s="200"/>
      <c r="F181" s="200"/>
      <c r="G181" s="183"/>
      <c r="H181" s="200"/>
      <c r="I181" s="200"/>
      <c r="J181" s="200"/>
      <c r="K181" s="222"/>
    </row>
    <row r="182" spans="2:11" ht="15" customHeight="1">
      <c r="B182" s="203"/>
      <c r="C182" s="183" t="s">
        <v>775</v>
      </c>
      <c r="D182" s="183"/>
      <c r="E182" s="183"/>
      <c r="F182" s="202" t="s">
        <v>38</v>
      </c>
      <c r="G182" s="183"/>
      <c r="H182" s="316" t="s">
        <v>776</v>
      </c>
      <c r="I182" s="316"/>
      <c r="J182" s="316"/>
      <c r="K182" s="222"/>
    </row>
    <row r="183" spans="2:11" ht="15" customHeight="1">
      <c r="B183" s="203"/>
      <c r="C183" s="207"/>
      <c r="D183" s="183"/>
      <c r="E183" s="183"/>
      <c r="F183" s="202" t="s">
        <v>40</v>
      </c>
      <c r="G183" s="183"/>
      <c r="H183" s="316" t="s">
        <v>777</v>
      </c>
      <c r="I183" s="316"/>
      <c r="J183" s="316"/>
      <c r="K183" s="222"/>
    </row>
    <row r="184" spans="2:11" ht="15" customHeight="1">
      <c r="B184" s="203"/>
      <c r="C184" s="207"/>
      <c r="D184" s="183"/>
      <c r="E184" s="183"/>
      <c r="F184" s="202" t="s">
        <v>43</v>
      </c>
      <c r="G184" s="183"/>
      <c r="H184" s="316" t="s">
        <v>778</v>
      </c>
      <c r="I184" s="316"/>
      <c r="J184" s="316"/>
      <c r="K184" s="222"/>
    </row>
    <row r="185" spans="2:11" ht="15" customHeight="1">
      <c r="B185" s="203"/>
      <c r="C185" s="183"/>
      <c r="D185" s="183"/>
      <c r="E185" s="183"/>
      <c r="F185" s="202" t="s">
        <v>41</v>
      </c>
      <c r="G185" s="183"/>
      <c r="H185" s="316" t="s">
        <v>779</v>
      </c>
      <c r="I185" s="316"/>
      <c r="J185" s="316"/>
      <c r="K185" s="222"/>
    </row>
    <row r="186" spans="2:11" ht="15" customHeight="1">
      <c r="B186" s="203"/>
      <c r="C186" s="183"/>
      <c r="D186" s="183"/>
      <c r="E186" s="183"/>
      <c r="F186" s="202" t="s">
        <v>42</v>
      </c>
      <c r="G186" s="183"/>
      <c r="H186" s="316" t="s">
        <v>780</v>
      </c>
      <c r="I186" s="316"/>
      <c r="J186" s="316"/>
      <c r="K186" s="222"/>
    </row>
    <row r="187" spans="2:11" ht="15" customHeight="1">
      <c r="B187" s="203"/>
      <c r="C187" s="183"/>
      <c r="D187" s="183"/>
      <c r="E187" s="183"/>
      <c r="F187" s="202"/>
      <c r="G187" s="183"/>
      <c r="H187" s="183"/>
      <c r="I187" s="183"/>
      <c r="J187" s="183"/>
      <c r="K187" s="222"/>
    </row>
    <row r="188" spans="2:11" ht="15" customHeight="1">
      <c r="B188" s="203"/>
      <c r="C188" s="183" t="s">
        <v>738</v>
      </c>
      <c r="D188" s="183"/>
      <c r="E188" s="183"/>
      <c r="F188" s="202" t="s">
        <v>74</v>
      </c>
      <c r="G188" s="183"/>
      <c r="H188" s="316" t="s">
        <v>781</v>
      </c>
      <c r="I188" s="316"/>
      <c r="J188" s="316"/>
      <c r="K188" s="222"/>
    </row>
    <row r="189" spans="2:11" ht="15" customHeight="1">
      <c r="B189" s="203"/>
      <c r="C189" s="207"/>
      <c r="D189" s="183"/>
      <c r="E189" s="183"/>
      <c r="F189" s="202" t="s">
        <v>643</v>
      </c>
      <c r="G189" s="183"/>
      <c r="H189" s="316" t="s">
        <v>644</v>
      </c>
      <c r="I189" s="316"/>
      <c r="J189" s="316"/>
      <c r="K189" s="222"/>
    </row>
    <row r="190" spans="2:11" ht="15" customHeight="1">
      <c r="B190" s="203"/>
      <c r="C190" s="183"/>
      <c r="D190" s="183"/>
      <c r="E190" s="183"/>
      <c r="F190" s="202" t="s">
        <v>641</v>
      </c>
      <c r="G190" s="183"/>
      <c r="H190" s="316" t="s">
        <v>782</v>
      </c>
      <c r="I190" s="316"/>
      <c r="J190" s="316"/>
      <c r="K190" s="222"/>
    </row>
    <row r="191" spans="2:11" ht="15" customHeight="1">
      <c r="B191" s="236"/>
      <c r="C191" s="207"/>
      <c r="D191" s="207"/>
      <c r="E191" s="207"/>
      <c r="F191" s="202" t="s">
        <v>645</v>
      </c>
      <c r="G191" s="188"/>
      <c r="H191" s="315" t="s">
        <v>646</v>
      </c>
      <c r="I191" s="315"/>
      <c r="J191" s="315"/>
      <c r="K191" s="237"/>
    </row>
    <row r="192" spans="2:11" ht="15" customHeight="1">
      <c r="B192" s="236"/>
      <c r="C192" s="207"/>
      <c r="D192" s="207"/>
      <c r="E192" s="207"/>
      <c r="F192" s="202" t="s">
        <v>647</v>
      </c>
      <c r="G192" s="188"/>
      <c r="H192" s="315" t="s">
        <v>783</v>
      </c>
      <c r="I192" s="315"/>
      <c r="J192" s="315"/>
      <c r="K192" s="237"/>
    </row>
    <row r="193" spans="2:11" ht="15" customHeight="1">
      <c r="B193" s="236"/>
      <c r="C193" s="207"/>
      <c r="D193" s="207"/>
      <c r="E193" s="207"/>
      <c r="F193" s="238"/>
      <c r="G193" s="188"/>
      <c r="H193" s="239"/>
      <c r="I193" s="239"/>
      <c r="J193" s="239"/>
      <c r="K193" s="237"/>
    </row>
    <row r="194" spans="2:11" ht="15" customHeight="1">
      <c r="B194" s="236"/>
      <c r="C194" s="183" t="s">
        <v>763</v>
      </c>
      <c r="D194" s="207"/>
      <c r="E194" s="207"/>
      <c r="F194" s="202">
        <v>1</v>
      </c>
      <c r="G194" s="188"/>
      <c r="H194" s="315" t="s">
        <v>784</v>
      </c>
      <c r="I194" s="315"/>
      <c r="J194" s="315"/>
      <c r="K194" s="237"/>
    </row>
    <row r="195" spans="2:11" ht="15" customHeight="1">
      <c r="B195" s="236"/>
      <c r="C195" s="207"/>
      <c r="D195" s="207"/>
      <c r="E195" s="207"/>
      <c r="F195" s="202">
        <v>2</v>
      </c>
      <c r="G195" s="188"/>
      <c r="H195" s="315" t="s">
        <v>785</v>
      </c>
      <c r="I195" s="315"/>
      <c r="J195" s="315"/>
      <c r="K195" s="237"/>
    </row>
    <row r="196" spans="2:11" ht="15" customHeight="1">
      <c r="B196" s="236"/>
      <c r="C196" s="207"/>
      <c r="D196" s="207"/>
      <c r="E196" s="207"/>
      <c r="F196" s="202">
        <v>3</v>
      </c>
      <c r="G196" s="188"/>
      <c r="H196" s="315" t="s">
        <v>786</v>
      </c>
      <c r="I196" s="315"/>
      <c r="J196" s="315"/>
      <c r="K196" s="237"/>
    </row>
    <row r="197" spans="2:11" ht="15" customHeight="1">
      <c r="B197" s="236"/>
      <c r="C197" s="207"/>
      <c r="D197" s="207"/>
      <c r="E197" s="207"/>
      <c r="F197" s="202">
        <v>4</v>
      </c>
      <c r="G197" s="188"/>
      <c r="H197" s="315" t="s">
        <v>787</v>
      </c>
      <c r="I197" s="315"/>
      <c r="J197" s="315"/>
      <c r="K197" s="237"/>
    </row>
    <row r="198" spans="2:11" ht="12.75" customHeight="1">
      <c r="B198" s="240"/>
      <c r="C198" s="241"/>
      <c r="D198" s="241"/>
      <c r="E198" s="241"/>
      <c r="F198" s="241"/>
      <c r="G198" s="241"/>
      <c r="H198" s="241"/>
      <c r="I198" s="241"/>
      <c r="J198" s="241"/>
      <c r="K198" s="242"/>
    </row>
  </sheetData>
  <sheetProtection/>
  <mergeCells count="77">
    <mergeCell ref="C3:J3"/>
    <mergeCell ref="C4:J4"/>
    <mergeCell ref="C6:J6"/>
    <mergeCell ref="C7:J7"/>
    <mergeCell ref="C9:J9"/>
    <mergeCell ref="D10:J10"/>
    <mergeCell ref="D11:J11"/>
    <mergeCell ref="D13:J13"/>
    <mergeCell ref="D14:J14"/>
    <mergeCell ref="D15:J15"/>
    <mergeCell ref="F16:J16"/>
    <mergeCell ref="F17:J17"/>
    <mergeCell ref="F18:J18"/>
    <mergeCell ref="F19:J19"/>
    <mergeCell ref="F20:J20"/>
    <mergeCell ref="F21:J21"/>
    <mergeCell ref="C23:J23"/>
    <mergeCell ref="C24:J24"/>
    <mergeCell ref="D25:J25"/>
    <mergeCell ref="D26:J26"/>
    <mergeCell ref="D28:J28"/>
    <mergeCell ref="D29:J29"/>
    <mergeCell ref="D31:J31"/>
    <mergeCell ref="D32:J32"/>
    <mergeCell ref="D33:J33"/>
    <mergeCell ref="G34:J34"/>
    <mergeCell ref="G35:J35"/>
    <mergeCell ref="G36:J36"/>
    <mergeCell ref="G37:J37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E48:J48"/>
    <mergeCell ref="D49:J49"/>
    <mergeCell ref="C50:J50"/>
    <mergeCell ref="C52:J52"/>
    <mergeCell ref="C53:J53"/>
    <mergeCell ref="C55:J55"/>
    <mergeCell ref="D56:J56"/>
    <mergeCell ref="D57:J57"/>
    <mergeCell ref="D58:J58"/>
    <mergeCell ref="D59:J59"/>
    <mergeCell ref="D60:J60"/>
    <mergeCell ref="D61:J61"/>
    <mergeCell ref="D63:J63"/>
    <mergeCell ref="D64:J64"/>
    <mergeCell ref="D65:J65"/>
    <mergeCell ref="D66:J66"/>
    <mergeCell ref="D67:J67"/>
    <mergeCell ref="D68:J68"/>
    <mergeCell ref="C73:J73"/>
    <mergeCell ref="C95:J95"/>
    <mergeCell ref="C114:J114"/>
    <mergeCell ref="C136:J136"/>
    <mergeCell ref="H191:J191"/>
    <mergeCell ref="C154:J154"/>
    <mergeCell ref="C179:J179"/>
    <mergeCell ref="H180:J180"/>
    <mergeCell ref="H182:J182"/>
    <mergeCell ref="H183:J183"/>
    <mergeCell ref="H184:J184"/>
    <mergeCell ref="H192:J192"/>
    <mergeCell ref="H194:J194"/>
    <mergeCell ref="H195:J195"/>
    <mergeCell ref="H196:J196"/>
    <mergeCell ref="H197:J197"/>
    <mergeCell ref="H185:J185"/>
    <mergeCell ref="H186:J186"/>
    <mergeCell ref="H188:J188"/>
    <mergeCell ref="H189:J189"/>
    <mergeCell ref="H190:J190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Roman Kotas</cp:lastModifiedBy>
  <cp:lastPrinted>2013-09-23T15:02:41Z</cp:lastPrinted>
  <dcterms:modified xsi:type="dcterms:W3CDTF">2013-09-23T15:04:23Z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