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1 1.4.1 Pol" sheetId="12" r:id="rId4"/>
    <sheet name="01 1.4.2 Pol" sheetId="13" r:id="rId5"/>
    <sheet name="01 1.4.3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1.4.1 Pol'!$1:$7</definedName>
    <definedName name="_xlnm.Print_Titles" localSheetId="4">'01 1.4.2 Pol'!$1:$7</definedName>
    <definedName name="_xlnm.Print_Titles" localSheetId="5">'01 1.4.3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1.4.1 Pol'!$A$1:$W$223</definedName>
    <definedName name="_xlnm.Print_Area" localSheetId="4">'01 1.4.2 Pol'!$A$1:$W$67</definedName>
    <definedName name="_xlnm.Print_Area" localSheetId="5">'01 1.4.3 Pol'!$A$1:$W$21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F42" i="1"/>
  <c r="F41" i="1"/>
  <c r="G9" i="14"/>
  <c r="G8" i="14" s="1"/>
  <c r="G11" i="14" s="1"/>
  <c r="I9" i="14"/>
  <c r="I8" i="14" s="1"/>
  <c r="K9" i="14"/>
  <c r="K8" i="14" s="1"/>
  <c r="O9" i="14"/>
  <c r="O8" i="14" s="1"/>
  <c r="Q9" i="14"/>
  <c r="Q8" i="14" s="1"/>
  <c r="V9" i="14"/>
  <c r="V8" i="14" s="1"/>
  <c r="AE11" i="14"/>
  <c r="F43" i="1" s="1"/>
  <c r="I8" i="13"/>
  <c r="Q8" i="13"/>
  <c r="G9" i="13"/>
  <c r="M9" i="13" s="1"/>
  <c r="M8" i="13" s="1"/>
  <c r="I9" i="13"/>
  <c r="K9" i="13"/>
  <c r="K8" i="13" s="1"/>
  <c r="O9" i="13"/>
  <c r="O8" i="13" s="1"/>
  <c r="Q9" i="13"/>
  <c r="V9" i="13"/>
  <c r="V8" i="13" s="1"/>
  <c r="V10" i="13"/>
  <c r="G11" i="13"/>
  <c r="G10" i="13" s="1"/>
  <c r="I11" i="13"/>
  <c r="I10" i="13" s="1"/>
  <c r="K11" i="13"/>
  <c r="K10" i="13" s="1"/>
  <c r="O11" i="13"/>
  <c r="O10" i="13" s="1"/>
  <c r="Q11" i="13"/>
  <c r="Q10" i="13" s="1"/>
  <c r="V11" i="13"/>
  <c r="I12" i="13"/>
  <c r="Q12" i="13"/>
  <c r="G13" i="13"/>
  <c r="I13" i="13"/>
  <c r="K13" i="13"/>
  <c r="M13" i="13"/>
  <c r="O13" i="13"/>
  <c r="Q13" i="13"/>
  <c r="V13" i="13"/>
  <c r="G14" i="13"/>
  <c r="M14" i="13" s="1"/>
  <c r="I14" i="13"/>
  <c r="K14" i="13"/>
  <c r="O14" i="13"/>
  <c r="Q14" i="13"/>
  <c r="V14" i="13"/>
  <c r="G16" i="13"/>
  <c r="M16" i="13" s="1"/>
  <c r="I16" i="13"/>
  <c r="I15" i="13" s="1"/>
  <c r="K16" i="13"/>
  <c r="O16" i="13"/>
  <c r="O15" i="13" s="1"/>
  <c r="Q16" i="13"/>
  <c r="V16" i="13"/>
  <c r="V15" i="13" s="1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20" i="13"/>
  <c r="I20" i="13"/>
  <c r="K20" i="13"/>
  <c r="K19" i="13" s="1"/>
  <c r="O20" i="13"/>
  <c r="Q20" i="13"/>
  <c r="V20" i="13"/>
  <c r="G21" i="13"/>
  <c r="M21" i="13" s="1"/>
  <c r="I21" i="13"/>
  <c r="K21" i="13"/>
  <c r="O21" i="13"/>
  <c r="Q21" i="13"/>
  <c r="V21" i="13"/>
  <c r="G22" i="13"/>
  <c r="I22" i="13"/>
  <c r="K22" i="13"/>
  <c r="M22" i="13"/>
  <c r="O22" i="13"/>
  <c r="Q22" i="13"/>
  <c r="V22" i="13"/>
  <c r="G23" i="13"/>
  <c r="M23" i="13" s="1"/>
  <c r="I23" i="13"/>
  <c r="K23" i="13"/>
  <c r="O23" i="13"/>
  <c r="Q23" i="13"/>
  <c r="V23" i="13"/>
  <c r="G24" i="13"/>
  <c r="G25" i="13"/>
  <c r="M25" i="13" s="1"/>
  <c r="M24" i="13" s="1"/>
  <c r="I25" i="13"/>
  <c r="I24" i="13" s="1"/>
  <c r="K25" i="13"/>
  <c r="K24" i="13" s="1"/>
  <c r="O25" i="13"/>
  <c r="O24" i="13" s="1"/>
  <c r="Q25" i="13"/>
  <c r="Q24" i="13" s="1"/>
  <c r="V25" i="13"/>
  <c r="V24" i="13" s="1"/>
  <c r="V26" i="13"/>
  <c r="G27" i="13"/>
  <c r="G26" i="13" s="1"/>
  <c r="I27" i="13"/>
  <c r="I26" i="13" s="1"/>
  <c r="K27" i="13"/>
  <c r="K26" i="13" s="1"/>
  <c r="O27" i="13"/>
  <c r="O26" i="13" s="1"/>
  <c r="Q27" i="13"/>
  <c r="Q26" i="13" s="1"/>
  <c r="V27" i="13"/>
  <c r="Q28" i="13"/>
  <c r="G29" i="13"/>
  <c r="G28" i="13" s="1"/>
  <c r="I29" i="13"/>
  <c r="I28" i="13" s="1"/>
  <c r="K29" i="13"/>
  <c r="M29" i="13"/>
  <c r="O29" i="13"/>
  <c r="Q29" i="13"/>
  <c r="V29" i="13"/>
  <c r="G30" i="13"/>
  <c r="M30" i="13" s="1"/>
  <c r="I30" i="13"/>
  <c r="K30" i="13"/>
  <c r="O30" i="13"/>
  <c r="O28" i="13" s="1"/>
  <c r="Q30" i="13"/>
  <c r="V30" i="13"/>
  <c r="G32" i="13"/>
  <c r="I32" i="13"/>
  <c r="K32" i="13"/>
  <c r="O32" i="13"/>
  <c r="Q32" i="13"/>
  <c r="V32" i="13"/>
  <c r="G33" i="13"/>
  <c r="M33" i="13" s="1"/>
  <c r="I33" i="13"/>
  <c r="K33" i="13"/>
  <c r="O33" i="13"/>
  <c r="Q33" i="13"/>
  <c r="V33" i="13"/>
  <c r="G34" i="13"/>
  <c r="I34" i="13"/>
  <c r="K34" i="13"/>
  <c r="M34" i="13"/>
  <c r="O34" i="13"/>
  <c r="Q34" i="13"/>
  <c r="V34" i="13"/>
  <c r="G35" i="13"/>
  <c r="M35" i="13" s="1"/>
  <c r="I35" i="13"/>
  <c r="K35" i="13"/>
  <c r="O35" i="13"/>
  <c r="Q35" i="13"/>
  <c r="V35" i="13"/>
  <c r="G36" i="13"/>
  <c r="M36" i="13" s="1"/>
  <c r="I36" i="13"/>
  <c r="K36" i="13"/>
  <c r="O36" i="13"/>
  <c r="Q36" i="13"/>
  <c r="V36" i="13"/>
  <c r="G37" i="13"/>
  <c r="M37" i="13" s="1"/>
  <c r="I37" i="13"/>
  <c r="K37" i="13"/>
  <c r="O37" i="13"/>
  <c r="Q37" i="13"/>
  <c r="V37" i="13"/>
  <c r="G38" i="13"/>
  <c r="I38" i="13"/>
  <c r="K38" i="13"/>
  <c r="M38" i="13"/>
  <c r="O38" i="13"/>
  <c r="Q38" i="13"/>
  <c r="V38" i="13"/>
  <c r="G39" i="13"/>
  <c r="M39" i="13" s="1"/>
  <c r="I39" i="13"/>
  <c r="K39" i="13"/>
  <c r="O39" i="13"/>
  <c r="Q39" i="13"/>
  <c r="V39" i="13"/>
  <c r="G40" i="13"/>
  <c r="M40" i="13" s="1"/>
  <c r="I40" i="13"/>
  <c r="K40" i="13"/>
  <c r="O40" i="13"/>
  <c r="Q40" i="13"/>
  <c r="V40" i="13"/>
  <c r="G41" i="13"/>
  <c r="M41" i="13" s="1"/>
  <c r="I41" i="13"/>
  <c r="K41" i="13"/>
  <c r="O41" i="13"/>
  <c r="Q41" i="13"/>
  <c r="V41" i="13"/>
  <c r="G43" i="13"/>
  <c r="I43" i="13"/>
  <c r="K43" i="13"/>
  <c r="O43" i="13"/>
  <c r="Q43" i="13"/>
  <c r="V43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G46" i="13"/>
  <c r="M46" i="13" s="1"/>
  <c r="I46" i="13"/>
  <c r="K46" i="13"/>
  <c r="O46" i="13"/>
  <c r="Q46" i="13"/>
  <c r="V46" i="13"/>
  <c r="G47" i="13"/>
  <c r="M47" i="13" s="1"/>
  <c r="I47" i="13"/>
  <c r="K47" i="13"/>
  <c r="O47" i="13"/>
  <c r="Q47" i="13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1" i="13"/>
  <c r="M51" i="13" s="1"/>
  <c r="I51" i="13"/>
  <c r="K51" i="13"/>
  <c r="O51" i="13"/>
  <c r="Q51" i="13"/>
  <c r="V51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4" i="13"/>
  <c r="M54" i="13" s="1"/>
  <c r="I54" i="13"/>
  <c r="K54" i="13"/>
  <c r="O54" i="13"/>
  <c r="Q54" i="13"/>
  <c r="V54" i="13"/>
  <c r="G55" i="13"/>
  <c r="M55" i="13" s="1"/>
  <c r="I55" i="13"/>
  <c r="K55" i="13"/>
  <c r="O55" i="13"/>
  <c r="Q55" i="13"/>
  <c r="V55" i="13"/>
  <c r="AE57" i="13"/>
  <c r="G9" i="12"/>
  <c r="M9" i="12" s="1"/>
  <c r="I9" i="12"/>
  <c r="K9" i="12"/>
  <c r="O9" i="12"/>
  <c r="Q9" i="12"/>
  <c r="V9" i="12"/>
  <c r="G10" i="12"/>
  <c r="I10" i="12"/>
  <c r="K10" i="12"/>
  <c r="M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O8" i="12" s="1"/>
  <c r="Q12" i="12"/>
  <c r="V12" i="12"/>
  <c r="G13" i="12"/>
  <c r="I13" i="12"/>
  <c r="K13" i="12"/>
  <c r="M13" i="12"/>
  <c r="O13" i="12"/>
  <c r="Q13" i="12"/>
  <c r="V13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7" i="12"/>
  <c r="M17" i="12" s="1"/>
  <c r="I17" i="12"/>
  <c r="K17" i="12"/>
  <c r="O17" i="12"/>
  <c r="Q17" i="12"/>
  <c r="V17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6" i="12"/>
  <c r="M26" i="12" s="1"/>
  <c r="I26" i="12"/>
  <c r="K26" i="12"/>
  <c r="K25" i="12" s="1"/>
  <c r="O26" i="12"/>
  <c r="Q26" i="12"/>
  <c r="V26" i="12"/>
  <c r="G27" i="12"/>
  <c r="I27" i="12"/>
  <c r="K27" i="12"/>
  <c r="M27" i="12"/>
  <c r="O27" i="12"/>
  <c r="Q27" i="12"/>
  <c r="V27" i="12"/>
  <c r="G28" i="12"/>
  <c r="G25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2" i="12"/>
  <c r="M32" i="12" s="1"/>
  <c r="I32" i="12"/>
  <c r="I31" i="12" s="1"/>
  <c r="K32" i="12"/>
  <c r="K31" i="12" s="1"/>
  <c r="O32" i="12"/>
  <c r="Q32" i="12"/>
  <c r="Q31" i="12" s="1"/>
  <c r="V32" i="12"/>
  <c r="V31" i="12" s="1"/>
  <c r="G33" i="12"/>
  <c r="M33" i="12" s="1"/>
  <c r="I33" i="12"/>
  <c r="K33" i="12"/>
  <c r="O33" i="12"/>
  <c r="Q33" i="12"/>
  <c r="V33" i="12"/>
  <c r="V34" i="12"/>
  <c r="G35" i="12"/>
  <c r="I35" i="12"/>
  <c r="I34" i="12" s="1"/>
  <c r="K35" i="12"/>
  <c r="M35" i="12"/>
  <c r="O35" i="12"/>
  <c r="O34" i="12" s="1"/>
  <c r="Q35" i="12"/>
  <c r="V35" i="12"/>
  <c r="G36" i="12"/>
  <c r="M36" i="12" s="1"/>
  <c r="I36" i="12"/>
  <c r="K36" i="12"/>
  <c r="K34" i="12" s="1"/>
  <c r="O36" i="12"/>
  <c r="Q36" i="12"/>
  <c r="V36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0" i="12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K51" i="12" s="1"/>
  <c r="O54" i="12"/>
  <c r="Q54" i="12"/>
  <c r="V54" i="12"/>
  <c r="V51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I61" i="12"/>
  <c r="K61" i="12"/>
  <c r="M61" i="12"/>
  <c r="O61" i="12"/>
  <c r="Q61" i="12"/>
  <c r="V61" i="12"/>
  <c r="G62" i="12"/>
  <c r="M62" i="12" s="1"/>
  <c r="I62" i="12"/>
  <c r="K62" i="12"/>
  <c r="K58" i="12" s="1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I65" i="12"/>
  <c r="K65" i="12"/>
  <c r="M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I71" i="12"/>
  <c r="K71" i="12"/>
  <c r="M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I117" i="12"/>
  <c r="K117" i="12"/>
  <c r="M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I119" i="12"/>
  <c r="K119" i="12"/>
  <c r="M119" i="12"/>
  <c r="O119" i="12"/>
  <c r="Q119" i="12"/>
  <c r="V119" i="12"/>
  <c r="G121" i="12"/>
  <c r="M121" i="12" s="1"/>
  <c r="I121" i="12"/>
  <c r="K121" i="12"/>
  <c r="K120" i="12" s="1"/>
  <c r="O121" i="12"/>
  <c r="Q121" i="12"/>
  <c r="V121" i="12"/>
  <c r="G122" i="12"/>
  <c r="M122" i="12" s="1"/>
  <c r="I122" i="12"/>
  <c r="K122" i="12"/>
  <c r="O122" i="12"/>
  <c r="Q122" i="12"/>
  <c r="V122" i="12"/>
  <c r="G123" i="12"/>
  <c r="I123" i="12"/>
  <c r="K123" i="12"/>
  <c r="M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I129" i="12"/>
  <c r="K129" i="12"/>
  <c r="M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M132" i="12" s="1"/>
  <c r="I132" i="12"/>
  <c r="K132" i="12"/>
  <c r="O132" i="12"/>
  <c r="Q132" i="12"/>
  <c r="V132" i="12"/>
  <c r="G133" i="12"/>
  <c r="I133" i="12"/>
  <c r="K133" i="12"/>
  <c r="M133" i="12"/>
  <c r="O133" i="12"/>
  <c r="Q133" i="12"/>
  <c r="V133" i="12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I149" i="12"/>
  <c r="K149" i="12"/>
  <c r="M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I151" i="12"/>
  <c r="K151" i="12"/>
  <c r="M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I157" i="12"/>
  <c r="K157" i="12"/>
  <c r="M157" i="12"/>
  <c r="O157" i="12"/>
  <c r="Q157" i="12"/>
  <c r="V157" i="12"/>
  <c r="G158" i="12"/>
  <c r="M158" i="12" s="1"/>
  <c r="I158" i="12"/>
  <c r="K158" i="12"/>
  <c r="O158" i="12"/>
  <c r="Q158" i="12"/>
  <c r="V158" i="12"/>
  <c r="G159" i="12"/>
  <c r="I159" i="12"/>
  <c r="K159" i="12"/>
  <c r="M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I162" i="12"/>
  <c r="K162" i="12"/>
  <c r="M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I165" i="12"/>
  <c r="K165" i="12"/>
  <c r="M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I167" i="12"/>
  <c r="K167" i="12"/>
  <c r="M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I171" i="12"/>
  <c r="K171" i="12"/>
  <c r="M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I174" i="12"/>
  <c r="K174" i="12"/>
  <c r="M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M176" i="12" s="1"/>
  <c r="I176" i="12"/>
  <c r="K176" i="12"/>
  <c r="O176" i="12"/>
  <c r="Q176" i="12"/>
  <c r="V176" i="12"/>
  <c r="G177" i="12"/>
  <c r="I177" i="12"/>
  <c r="K177" i="12"/>
  <c r="M177" i="12"/>
  <c r="O177" i="12"/>
  <c r="Q177" i="12"/>
  <c r="V177" i="12"/>
  <c r="G178" i="12"/>
  <c r="M178" i="12" s="1"/>
  <c r="I178" i="12"/>
  <c r="K178" i="12"/>
  <c r="O178" i="12"/>
  <c r="Q178" i="12"/>
  <c r="V178" i="12"/>
  <c r="G180" i="12"/>
  <c r="M180" i="12" s="1"/>
  <c r="M179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I182" i="12"/>
  <c r="K182" i="12"/>
  <c r="M182" i="12"/>
  <c r="O182" i="12"/>
  <c r="Q182" i="12"/>
  <c r="V182" i="12"/>
  <c r="G183" i="12"/>
  <c r="M183" i="12" s="1"/>
  <c r="I183" i="12"/>
  <c r="K183" i="12"/>
  <c r="O183" i="12"/>
  <c r="Q183" i="12"/>
  <c r="V183" i="12"/>
  <c r="G185" i="12"/>
  <c r="I185" i="12"/>
  <c r="K185" i="12"/>
  <c r="O185" i="12"/>
  <c r="Q185" i="12"/>
  <c r="V185" i="12"/>
  <c r="G186" i="12"/>
  <c r="I186" i="12"/>
  <c r="K186" i="12"/>
  <c r="M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I189" i="12"/>
  <c r="K189" i="12"/>
  <c r="M189" i="12"/>
  <c r="O189" i="12"/>
  <c r="Q189" i="12"/>
  <c r="V189" i="12"/>
  <c r="G190" i="12"/>
  <c r="M190" i="12" s="1"/>
  <c r="I190" i="12"/>
  <c r="K190" i="12"/>
  <c r="O190" i="12"/>
  <c r="Q190" i="12"/>
  <c r="V190" i="12"/>
  <c r="G191" i="12"/>
  <c r="I191" i="12"/>
  <c r="K191" i="12"/>
  <c r="M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G194" i="12"/>
  <c r="I194" i="12"/>
  <c r="K194" i="12"/>
  <c r="M194" i="12"/>
  <c r="O194" i="12"/>
  <c r="Q194" i="12"/>
  <c r="V194" i="12"/>
  <c r="G195" i="12"/>
  <c r="M195" i="12" s="1"/>
  <c r="I195" i="12"/>
  <c r="K195" i="12"/>
  <c r="O195" i="12"/>
  <c r="Q195" i="12"/>
  <c r="V195" i="12"/>
  <c r="G196" i="12"/>
  <c r="M196" i="12" s="1"/>
  <c r="I196" i="12"/>
  <c r="K196" i="12"/>
  <c r="O196" i="12"/>
  <c r="Q196" i="12"/>
  <c r="V196" i="12"/>
  <c r="G197" i="12"/>
  <c r="I197" i="12"/>
  <c r="K197" i="12"/>
  <c r="M197" i="12"/>
  <c r="O197" i="12"/>
  <c r="Q197" i="12"/>
  <c r="V197" i="12"/>
  <c r="G198" i="12"/>
  <c r="M198" i="12" s="1"/>
  <c r="I198" i="12"/>
  <c r="K198" i="12"/>
  <c r="O198" i="12"/>
  <c r="Q198" i="12"/>
  <c r="V198" i="12"/>
  <c r="G199" i="12"/>
  <c r="I199" i="12"/>
  <c r="K199" i="12"/>
  <c r="M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I202" i="12"/>
  <c r="K202" i="12"/>
  <c r="M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6" i="12"/>
  <c r="M206" i="12" s="1"/>
  <c r="I206" i="12"/>
  <c r="K206" i="12"/>
  <c r="O206" i="12"/>
  <c r="Q206" i="12"/>
  <c r="V206" i="12"/>
  <c r="V205" i="12" s="1"/>
  <c r="G207" i="12"/>
  <c r="I207" i="12"/>
  <c r="K207" i="12"/>
  <c r="M207" i="12"/>
  <c r="O207" i="12"/>
  <c r="Q207" i="12"/>
  <c r="V207" i="12"/>
  <c r="G208" i="12"/>
  <c r="G205" i="12" s="1"/>
  <c r="I66" i="1" s="1"/>
  <c r="I18" i="1" s="1"/>
  <c r="I208" i="12"/>
  <c r="K208" i="12"/>
  <c r="O208" i="12"/>
  <c r="Q208" i="12"/>
  <c r="V208" i="12"/>
  <c r="G209" i="12"/>
  <c r="M209" i="12" s="1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1" i="12"/>
  <c r="I211" i="12"/>
  <c r="K211" i="12"/>
  <c r="M211" i="12"/>
  <c r="O211" i="12"/>
  <c r="Q211" i="12"/>
  <c r="V211" i="12"/>
  <c r="AE213" i="12"/>
  <c r="F40" i="1" s="1"/>
  <c r="I20" i="1"/>
  <c r="I19" i="1"/>
  <c r="H42" i="1" l="1"/>
  <c r="I42" i="1" s="1"/>
  <c r="K135" i="12"/>
  <c r="O58" i="12"/>
  <c r="Q37" i="12"/>
  <c r="V16" i="12"/>
  <c r="V93" i="12"/>
  <c r="V25" i="12"/>
  <c r="M16" i="12"/>
  <c r="V8" i="12"/>
  <c r="K31" i="13"/>
  <c r="M28" i="13"/>
  <c r="Q205" i="12"/>
  <c r="O184" i="12"/>
  <c r="K184" i="12"/>
  <c r="Q135" i="12"/>
  <c r="Q51" i="12"/>
  <c r="G37" i="12"/>
  <c r="I56" i="1" s="1"/>
  <c r="V37" i="12"/>
  <c r="M8" i="12"/>
  <c r="O42" i="13"/>
  <c r="Q19" i="13"/>
  <c r="M20" i="13"/>
  <c r="G19" i="13"/>
  <c r="F39" i="1"/>
  <c r="G184" i="12"/>
  <c r="M185" i="12"/>
  <c r="M184" i="12" s="1"/>
  <c r="K78" i="12"/>
  <c r="O78" i="12"/>
  <c r="K8" i="12"/>
  <c r="I42" i="13"/>
  <c r="M12" i="13"/>
  <c r="M9" i="14"/>
  <c r="M8" i="14" s="1"/>
  <c r="AF11" i="14"/>
  <c r="G43" i="1" s="1"/>
  <c r="H43" i="1" s="1"/>
  <c r="I43" i="1" s="1"/>
  <c r="Q179" i="12"/>
  <c r="V120" i="12"/>
  <c r="G93" i="12"/>
  <c r="I61" i="1" s="1"/>
  <c r="K37" i="12"/>
  <c r="V184" i="12"/>
  <c r="K179" i="12"/>
  <c r="Q93" i="12"/>
  <c r="Q34" i="12"/>
  <c r="O31" i="12"/>
  <c r="Q25" i="12"/>
  <c r="O16" i="12"/>
  <c r="K16" i="12"/>
  <c r="AF57" i="13"/>
  <c r="G42" i="1" s="1"/>
  <c r="Q31" i="13"/>
  <c r="M32" i="13"/>
  <c r="G31" i="13"/>
  <c r="G15" i="13"/>
  <c r="O12" i="13"/>
  <c r="G12" i="13"/>
  <c r="K205" i="12"/>
  <c r="Q184" i="12"/>
  <c r="I184" i="12"/>
  <c r="V179" i="12"/>
  <c r="I179" i="12"/>
  <c r="V135" i="12"/>
  <c r="I135" i="12"/>
  <c r="Q120" i="12"/>
  <c r="I120" i="12"/>
  <c r="I93" i="12"/>
  <c r="O93" i="12"/>
  <c r="V58" i="12"/>
  <c r="Q58" i="12"/>
  <c r="I58" i="12"/>
  <c r="O51" i="12"/>
  <c r="G34" i="12"/>
  <c r="I55" i="1" s="1"/>
  <c r="Q16" i="12"/>
  <c r="I16" i="12"/>
  <c r="Q8" i="12"/>
  <c r="I8" i="12"/>
  <c r="Q42" i="13"/>
  <c r="G42" i="13"/>
  <c r="V31" i="13"/>
  <c r="I31" i="13"/>
  <c r="V19" i="13"/>
  <c r="I19" i="13"/>
  <c r="K15" i="13"/>
  <c r="V12" i="13"/>
  <c r="K12" i="13"/>
  <c r="G8" i="13"/>
  <c r="I205" i="12"/>
  <c r="O205" i="12"/>
  <c r="O179" i="12"/>
  <c r="O135" i="12"/>
  <c r="O120" i="12"/>
  <c r="K93" i="12"/>
  <c r="V78" i="12"/>
  <c r="Q78" i="12"/>
  <c r="I78" i="12"/>
  <c r="I51" i="12"/>
  <c r="I37" i="12"/>
  <c r="O37" i="12"/>
  <c r="I25" i="12"/>
  <c r="O25" i="12"/>
  <c r="V42" i="13"/>
  <c r="K42" i="13"/>
  <c r="O31" i="13"/>
  <c r="V28" i="13"/>
  <c r="K28" i="13"/>
  <c r="O19" i="13"/>
  <c r="Q15" i="13"/>
  <c r="M15" i="13"/>
  <c r="M31" i="13"/>
  <c r="M19" i="13"/>
  <c r="M43" i="13"/>
  <c r="M42" i="13" s="1"/>
  <c r="M27" i="13"/>
  <c r="M26" i="13" s="1"/>
  <c r="M11" i="13"/>
  <c r="M10" i="13" s="1"/>
  <c r="M135" i="12"/>
  <c r="M34" i="12"/>
  <c r="M78" i="12"/>
  <c r="M31" i="12"/>
  <c r="M51" i="12"/>
  <c r="M120" i="12"/>
  <c r="M58" i="12"/>
  <c r="G120" i="12"/>
  <c r="I62" i="1" s="1"/>
  <c r="G16" i="12"/>
  <c r="I52" i="1" s="1"/>
  <c r="G8" i="12"/>
  <c r="AF213" i="12"/>
  <c r="G179" i="12"/>
  <c r="I64" i="1" s="1"/>
  <c r="G135" i="12"/>
  <c r="G51" i="12"/>
  <c r="I57" i="1" s="1"/>
  <c r="G31" i="12"/>
  <c r="I54" i="1" s="1"/>
  <c r="G78" i="12"/>
  <c r="I60" i="1" s="1"/>
  <c r="G58" i="12"/>
  <c r="I58" i="1" s="1"/>
  <c r="M208" i="12"/>
  <c r="M205" i="12" s="1"/>
  <c r="M96" i="12"/>
  <c r="M93" i="12" s="1"/>
  <c r="M40" i="12"/>
  <c r="M37" i="12" s="1"/>
  <c r="M28" i="12"/>
  <c r="M25" i="12" s="1"/>
  <c r="J28" i="1"/>
  <c r="J26" i="1"/>
  <c r="G38" i="1"/>
  <c r="F38" i="1"/>
  <c r="H32" i="1"/>
  <c r="J23" i="1"/>
  <c r="J24" i="1"/>
  <c r="J25" i="1"/>
  <c r="J27" i="1"/>
  <c r="E24" i="1"/>
  <c r="E26" i="1"/>
  <c r="G41" i="1" l="1"/>
  <c r="H41" i="1" s="1"/>
  <c r="I41" i="1" s="1"/>
  <c r="G39" i="1"/>
  <c r="G44" i="1" s="1"/>
  <c r="G25" i="1" s="1"/>
  <c r="A25" i="1" s="1"/>
  <c r="A26" i="1" s="1"/>
  <c r="G26" i="1" s="1"/>
  <c r="G40" i="1"/>
  <c r="H40" i="1" s="1"/>
  <c r="I40" i="1" s="1"/>
  <c r="I65" i="1"/>
  <c r="G213" i="12"/>
  <c r="I51" i="1"/>
  <c r="F44" i="1"/>
  <c r="H39" i="1"/>
  <c r="H44" i="1" s="1"/>
  <c r="I63" i="1"/>
  <c r="I59" i="1"/>
  <c r="I17" i="1" s="1"/>
  <c r="G57" i="13"/>
  <c r="I16" i="1" l="1"/>
  <c r="I21" i="1" s="1"/>
  <c r="I67" i="1"/>
  <c r="I39" i="1"/>
  <c r="I44" i="1" s="1"/>
  <c r="G28" i="1"/>
  <c r="G23" i="1"/>
  <c r="A23" i="1" s="1"/>
  <c r="A24" i="1" s="1"/>
  <c r="G24" i="1" s="1"/>
  <c r="A27" i="1" s="1"/>
  <c r="A29" i="1" s="1"/>
  <c r="G29" i="1" s="1"/>
  <c r="G27" i="1" s="1"/>
  <c r="J41" i="1" l="1"/>
  <c r="J42" i="1"/>
  <c r="J39" i="1"/>
  <c r="J44" i="1" s="1"/>
  <c r="J43" i="1"/>
  <c r="J40" i="1"/>
  <c r="J63" i="1"/>
  <c r="J52" i="1"/>
  <c r="J56" i="1"/>
  <c r="J59" i="1"/>
  <c r="J62" i="1"/>
  <c r="J58" i="1"/>
  <c r="J57" i="1"/>
  <c r="J66" i="1"/>
  <c r="J55" i="1"/>
  <c r="J54" i="1"/>
  <c r="J60" i="1"/>
  <c r="J65" i="1"/>
  <c r="J61" i="1"/>
  <c r="J53" i="1"/>
  <c r="J64" i="1"/>
  <c r="J51" i="1"/>
  <c r="J6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Build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Build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Build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<sst xmlns="http://schemas.openxmlformats.org/spreadsheetml/2006/main" count="1744" uniqueCount="574">
  <si>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</si>
  <si>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</si>
  <si>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</si>
  <si>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</si>
  <si>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</si>
  <si>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</si>
  <si>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</si>
  <si>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</si>
  <si>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</si>
  <si>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</si>
  <si>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</si>
  <si>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</si>
  <si>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</si>
  <si>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</si>
  <si>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</si>
  <si>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</si>
  <si>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</si>
  <si>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</si>
  <si>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</si>
  <si>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</si>
  <si>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</si>
  <si>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</si>
  <si>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</si>
  <si>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</si>
  <si>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</si>
  <si>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</si>
  <si>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</si>
  <si>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</si>
  <si>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</si>
  <si>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</si>
  <si>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</si>
  <si>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</si>
  <si>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</si>
  <si>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</si>
  <si>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</si>
  <si>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</si>
  <si>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</si>
  <si>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</si>
  <si>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</si>
  <si>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</si>
  <si>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</si>
  <si>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</si>
  <si>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</si>
  <si>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sdfsdf</t>
  </si>
  <si>
    <t>0404</t>
  </si>
  <si>
    <t>Ostrava - Nádražní 117</t>
  </si>
  <si>
    <t>Statutární město Ostrava, městský obvod Moravská Ostrava a Přívoz</t>
  </si>
  <si>
    <t>Dr. E. Beneše 555/6</t>
  </si>
  <si>
    <t xml:space="preserve">Ostrava-Moravská Ostrava </t>
  </si>
  <si>
    <t>72929</t>
  </si>
  <si>
    <t>00845451</t>
  </si>
  <si>
    <t>BRES spol. s r.o.</t>
  </si>
  <si>
    <t>náměstí Republiky 366/1</t>
  </si>
  <si>
    <t>Brno</t>
  </si>
  <si>
    <t>61400</t>
  </si>
  <si>
    <t>29220289</t>
  </si>
  <si>
    <t>Stavba</t>
  </si>
  <si>
    <t>01</t>
  </si>
  <si>
    <t>Nádražní 117</t>
  </si>
  <si>
    <t>1.4.1</t>
  </si>
  <si>
    <t>Vytápění</t>
  </si>
  <si>
    <t>1.4.2</t>
  </si>
  <si>
    <t>Plynoinstalace</t>
  </si>
  <si>
    <t>1.4.3</t>
  </si>
  <si>
    <t>MaR</t>
  </si>
  <si>
    <t>Celkem za stavbu</t>
  </si>
  <si>
    <t>CZK</t>
  </si>
  <si>
    <t>Rekapitulace dílů</t>
  </si>
  <si>
    <t>Typ dílu</t>
  </si>
  <si>
    <t>11</t>
  </si>
  <si>
    <t>Přípravné a přidružené práce</t>
  </si>
  <si>
    <t>41</t>
  </si>
  <si>
    <t>Demontáž stávajícího zařízení</t>
  </si>
  <si>
    <t>731a</t>
  </si>
  <si>
    <t>Odkouření</t>
  </si>
  <si>
    <t>95</t>
  </si>
  <si>
    <t>Dokončovací konstrukce na pozemních stavbách</t>
  </si>
  <si>
    <t>96</t>
  </si>
  <si>
    <t>Bourání konstrukcí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</si>
  <si>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</si>
  <si>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</si>
  <si>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</si>
  <si>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</si>
  <si>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</si>
  <si>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</si>
  <si>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</si>
  <si>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</si>
  <si>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731</t>
  </si>
  <si>
    <t>Kotelny</t>
  </si>
  <si>
    <t>732</t>
  </si>
  <si>
    <t>Strojovny</t>
  </si>
  <si>
    <t>733</t>
  </si>
  <si>
    <t>Rozvod potrubí - dodávka</t>
  </si>
  <si>
    <t>734</t>
  </si>
  <si>
    <t>Armatury</t>
  </si>
  <si>
    <t>783</t>
  </si>
  <si>
    <t>Nátěry</t>
  </si>
  <si>
    <t>799</t>
  </si>
  <si>
    <t>Ostatní</t>
  </si>
  <si>
    <t>M23</t>
  </si>
  <si>
    <t>Montáže potrubí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</si>
  <si>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</si>
  <si>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</si>
  <si>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</si>
  <si>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</si>
  <si>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</si>
  <si>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</si>
  <si>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</si>
  <si>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</si>
  <si>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</si>
  <si>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</si>
  <si>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</si>
  <si>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</si>
  <si>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</si>
  <si>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</si>
  <si>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</si>
  <si>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</si>
  <si>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</si>
  <si>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</si>
  <si>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</si>
  <si>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</si>
  <si>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</si>
  <si>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</si>
  <si>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</si>
  <si>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</si>
  <si>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</si>
  <si>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</si>
  <si>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</si>
  <si>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</si>
  <si>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941955001</t>
  </si>
  <si>
    <t>Lešení lehké pomocné, výška podlahy do 1,2 m</t>
  </si>
  <si>
    <t>m2</t>
  </si>
  <si>
    <t>RTS 18/ I</t>
  </si>
  <si>
    <t>Indiv</t>
  </si>
  <si>
    <t>POL1_1</t>
  </si>
  <si>
    <t>112415</t>
  </si>
  <si>
    <t>Zapravení prostupů po instalaci nového odkouření</t>
  </si>
  <si>
    <t>kus</t>
  </si>
  <si>
    <t>Vlastní</t>
  </si>
  <si>
    <t>POL1_</t>
  </si>
  <si>
    <t>6020211521</t>
  </si>
  <si>
    <t>Omítka sanační, ručně, škrábaná, tloušťka vrstvy 20 mm</t>
  </si>
  <si>
    <t>612409991</t>
  </si>
  <si>
    <t>Začištění omítek kolem oken,dveří apod.</t>
  </si>
  <si>
    <t>m</t>
  </si>
  <si>
    <t>612421121</t>
  </si>
  <si>
    <t>Oprava vápen.omítek stěn do 5 % pl. - hladkých</t>
  </si>
  <si>
    <t>7775100121</t>
  </si>
  <si>
    <t>Nátěr podlah betonových, 3 x</t>
  </si>
  <si>
    <t>POL2_7</t>
  </si>
  <si>
    <t>Pol__81</t>
  </si>
  <si>
    <t>Výmalba</t>
  </si>
  <si>
    <t>POL3_1</t>
  </si>
  <si>
    <t>731201815</t>
  </si>
  <si>
    <t>Demontáž kotlů ocel.poloautomat. do 290 kW</t>
  </si>
  <si>
    <t>RTS 14/ II</t>
  </si>
  <si>
    <t>733110808</t>
  </si>
  <si>
    <t>Demontáž potrubí ocelového závitového do DN 32-50</t>
  </si>
  <si>
    <t>733120826</t>
  </si>
  <si>
    <t>Demontáž potrubí z hladkých trubek D 89</t>
  </si>
  <si>
    <t>734100812</t>
  </si>
  <si>
    <t>Demontáž armatur se dvěma přírubami do DN 100</t>
  </si>
  <si>
    <t>734200822</t>
  </si>
  <si>
    <t>Demontáž armatur se 2závity do G 1</t>
  </si>
  <si>
    <t>41-10-465</t>
  </si>
  <si>
    <t>Demontáž expanzních nádob</t>
  </si>
  <si>
    <t>41-124</t>
  </si>
  <si>
    <t>Demontáž odkouření</t>
  </si>
  <si>
    <t>41-4211</t>
  </si>
  <si>
    <t>Demontáž tepelných izolací do tl. 40 mm</t>
  </si>
  <si>
    <t>210150606R00b491</t>
  </si>
  <si>
    <t>Revize spalinových cest</t>
  </si>
  <si>
    <t>731412231R001</t>
  </si>
  <si>
    <t>Vyvložkování stávajícího komínového průduchu, průměr 200 mm</t>
  </si>
  <si>
    <t>732_45911</t>
  </si>
  <si>
    <t>Koncovka střešní, UV odolná, průměr 200 mm</t>
  </si>
  <si>
    <t>732-15</t>
  </si>
  <si>
    <t>Montáž odkouření</t>
  </si>
  <si>
    <t>soubor</t>
  </si>
  <si>
    <t>005010</t>
  </si>
  <si>
    <t>Kouřovod pro kondenzační kotel, průměr 200 mm, délka 1 m</t>
  </si>
  <si>
    <t xml:space="preserve">ks    </t>
  </si>
  <si>
    <t>POL3_</t>
  </si>
  <si>
    <t>952901111</t>
  </si>
  <si>
    <t>Vyčištění budov o výšce podlaží do 4 m</t>
  </si>
  <si>
    <t>892601121RJM</t>
  </si>
  <si>
    <t>Čištění kanalizační jímky</t>
  </si>
  <si>
    <t>kpl.</t>
  </si>
  <si>
    <t>311101214</t>
  </si>
  <si>
    <t>Vytvoření prostupů pl. do 0,20 m2 v nosných zdech</t>
  </si>
  <si>
    <t>978013191</t>
  </si>
  <si>
    <t>Otlučení omítek vnitřních stěn v rozsahu do 100 %</t>
  </si>
  <si>
    <t>722182001</t>
  </si>
  <si>
    <t>Montáž izolačních skruží na potrubí přímé DN 25</t>
  </si>
  <si>
    <t>POL1_7</t>
  </si>
  <si>
    <t>722182004</t>
  </si>
  <si>
    <t>Montáž izolačních skruží na potrubí přímé DN 40</t>
  </si>
  <si>
    <t>722182006</t>
  </si>
  <si>
    <t>Montáž izolačních skruží na potrubí přímé DN 80</t>
  </si>
  <si>
    <t>722182016R001</t>
  </si>
  <si>
    <t>Montáž izolačních skruží na potrubí přímé DN 65</t>
  </si>
  <si>
    <t>7221s8200g4RT1</t>
  </si>
  <si>
    <t>Montáž izolačních skruží na potrubí přímé DN 50</t>
  </si>
  <si>
    <t>7224182001RT11</t>
  </si>
  <si>
    <t>Montáž izolačních skruží na potrubí přímé DN 20</t>
  </si>
  <si>
    <t>63154570R1</t>
  </si>
  <si>
    <t>Pouzdro potrubní izolační 22/40 mm, kamenná vlna s Al fólií se skelnou mřížkou na povrchu</t>
  </si>
  <si>
    <t>63154601R1</t>
  </si>
  <si>
    <t>Pouzdro potrubní izolační 28/50 mm, kamenná vlna s Al fólií se skelnou mřížkou na povrchu</t>
  </si>
  <si>
    <t>631546051R1</t>
  </si>
  <si>
    <t>Pouzdro potrubní izolační 54/50 mm, kamenná vlna s Al fólií se skelnou mřížkou na povrchu</t>
  </si>
  <si>
    <t>63154605R1</t>
  </si>
  <si>
    <t>Pouzdro potrubní izolační 60/50 mm, kamenná vlna s Al fólií se skelnou mřížkou na povrchu</t>
  </si>
  <si>
    <t>63154607R1</t>
  </si>
  <si>
    <t>Pouzdro potrubní izolační 76/50 mm, kamenná vlna s Al fólií se skelnou mřížkou na povrchu</t>
  </si>
  <si>
    <t>63154608R1</t>
  </si>
  <si>
    <t>Pouzdro potrubní izolační 89/50 mm, kamenná vlna s Al fólií se skelnou mřížkou na povrchu</t>
  </si>
  <si>
    <t>998713101</t>
  </si>
  <si>
    <t>Přesun hmot pro tepelné izolace, výšky 6m</t>
  </si>
  <si>
    <t>t</t>
  </si>
  <si>
    <t>721176101</t>
  </si>
  <si>
    <t>Potrubí HT připojovací D 32 x 1,8 mm</t>
  </si>
  <si>
    <t>72111148</t>
  </si>
  <si>
    <t>Čerpadlo kalové Q=8,5m3/h, H=5,2 m</t>
  </si>
  <si>
    <t>721153203R001</t>
  </si>
  <si>
    <t>Potrubí PE připojovací, D 32 x 3,0 mm</t>
  </si>
  <si>
    <t>721-21451214</t>
  </si>
  <si>
    <t>Hydroizolační stěrka stávající jímky 500x500x650 mm</t>
  </si>
  <si>
    <t>72121452</t>
  </si>
  <si>
    <t>Montáž kalového čerpadla</t>
  </si>
  <si>
    <t>998721101</t>
  </si>
  <si>
    <t>Přesun hmot pro vnitřní kanalizaci, výšky do 6 m</t>
  </si>
  <si>
    <t>722182006R001</t>
  </si>
  <si>
    <t>722172311R001</t>
  </si>
  <si>
    <t>Potrubí z PPR, studená, D 20x2,8 mm</t>
  </si>
  <si>
    <t>722172312R001</t>
  </si>
  <si>
    <t>Potrubí z PPR, studená, D 25x3,5 mm</t>
  </si>
  <si>
    <t>722172314R001</t>
  </si>
  <si>
    <t>Potrubí z PPR, studená, D 40x5,5 mm</t>
  </si>
  <si>
    <t>722181212RT71</t>
  </si>
  <si>
    <t>Izolace návleková tl. stěny 9 mm, vnitřní průměr 22 mm</t>
  </si>
  <si>
    <t>722181212RT81</t>
  </si>
  <si>
    <t>Izolace návleková tl. stěny 9 mm, vnitřní průměr 25 mm</t>
  </si>
  <si>
    <t>722181212RV91</t>
  </si>
  <si>
    <t>Izolace návleková tl. stěny 9 mm, vnitřní průměr 40 mm</t>
  </si>
  <si>
    <t>722181214RV91</t>
  </si>
  <si>
    <t>Izolace návleková tl. stěny 20 mm, vnitřní průměr 40 mm</t>
  </si>
  <si>
    <t>734209117</t>
  </si>
  <si>
    <t>Montáž armatur závitových,se 2závity, G 6/4</t>
  </si>
  <si>
    <t>722235115R001</t>
  </si>
  <si>
    <t>Kohout kulový, vnitř.-vnitř.z.  DN 40</t>
  </si>
  <si>
    <t>722235525R001</t>
  </si>
  <si>
    <t>Filtr, vnitřní-vnitřní z.  DN 40</t>
  </si>
  <si>
    <t>722237625R001</t>
  </si>
  <si>
    <t>Ventil zpětný,2xvnitřní závit DN 40</t>
  </si>
  <si>
    <t>722265113R001</t>
  </si>
  <si>
    <t>Vodoměr domovní SV DN20x190mm</t>
  </si>
  <si>
    <t>7321447555</t>
  </si>
  <si>
    <t>Systémový oddělovač SV</t>
  </si>
  <si>
    <t>732148882</t>
  </si>
  <si>
    <t>Filtr se zpětným proplachem</t>
  </si>
  <si>
    <t>1211245</t>
  </si>
  <si>
    <t>Kabinetová úpravna vody, změkčovač vody</t>
  </si>
  <si>
    <t>998722101</t>
  </si>
  <si>
    <t>Přesun hmot pro vnitřní vodovod, výšky do 6 m</t>
  </si>
  <si>
    <t>48411872R1</t>
  </si>
  <si>
    <t>Plynový kondenzační kotel - stacionární, výk.170 kW (50-30°C), 150 kW (90-70°C), včetně hořáku</t>
  </si>
  <si>
    <t>POL3_7</t>
  </si>
  <si>
    <t>7311478554</t>
  </si>
  <si>
    <t>Kaskádová regulace pro kondenzační kotle</t>
  </si>
  <si>
    <t>731248881</t>
  </si>
  <si>
    <t>Hydraulické propojení do kaskády, vč. uzavíracích klapek včetně motorů</t>
  </si>
  <si>
    <t>731249129R001</t>
  </si>
  <si>
    <t>Montáž kotle ocel.teplov.,kapalina/plyn do 200 kW</t>
  </si>
  <si>
    <t>4261071840041</t>
  </si>
  <si>
    <t>Čerpadlo tepelné plynové - 38,3kW</t>
  </si>
  <si>
    <t>979082213R00b77</t>
  </si>
  <si>
    <t>Doprava tepelného čerpadla na stavbu</t>
  </si>
  <si>
    <t>73112544</t>
  </si>
  <si>
    <t>Montáž tepelného čerpadla</t>
  </si>
  <si>
    <t>35</t>
  </si>
  <si>
    <t>DDC řídící terminál</t>
  </si>
  <si>
    <t>kpl</t>
  </si>
  <si>
    <t>36</t>
  </si>
  <si>
    <t>GSM komunikátor</t>
  </si>
  <si>
    <t>37</t>
  </si>
  <si>
    <t>Spínaný zdroj</t>
  </si>
  <si>
    <t>Pol__15</t>
  </si>
  <si>
    <t>Ocelová nosná konstrukce pro TČ</t>
  </si>
  <si>
    <t>ks</t>
  </si>
  <si>
    <t>598610300071</t>
  </si>
  <si>
    <t>Box neutralizační  + granulát</t>
  </si>
  <si>
    <t>998731193</t>
  </si>
  <si>
    <t>Příplatek ztížený přesun - kotelny</t>
  </si>
  <si>
    <t>998731101</t>
  </si>
  <si>
    <t>Přesun hmot pro kotelny, výšky do 6 m</t>
  </si>
  <si>
    <t>73214866</t>
  </si>
  <si>
    <t>Expanzní nádoba DD 33/10</t>
  </si>
  <si>
    <t>7324158777</t>
  </si>
  <si>
    <t>Expanzní nádoba NG 50/6</t>
  </si>
  <si>
    <t>48466212</t>
  </si>
  <si>
    <t>Nádoba expanzní membránová N 400/6</t>
  </si>
  <si>
    <t>SPCM</t>
  </si>
  <si>
    <t>732339103</t>
  </si>
  <si>
    <t>Montáž nádoby expanzní tlakové 35 l</t>
  </si>
  <si>
    <t>732339104</t>
  </si>
  <si>
    <t>Montáž nádoby expanzní tlakové 50 l</t>
  </si>
  <si>
    <t>732339108R0012</t>
  </si>
  <si>
    <t>Montáž nádoby expanzní tlakové 400 l</t>
  </si>
  <si>
    <t>48433103R11</t>
  </si>
  <si>
    <t>Ohřívač vody stojatý 300 l; 0,6MPa</t>
  </si>
  <si>
    <t>48433104R1</t>
  </si>
  <si>
    <t>Ohřívač vody stojatý 500 l; 0,6MPa</t>
  </si>
  <si>
    <t>b1T11</t>
  </si>
  <si>
    <t>Akumulační nádrž 500 litrů; průměr 800m</t>
  </si>
  <si>
    <t>732219316R001</t>
  </si>
  <si>
    <t>Montáž ohříváků vody stojat.PN 0,6-0,6,do 300 l</t>
  </si>
  <si>
    <t>732219315R001</t>
  </si>
  <si>
    <t>Montáž ohříváků vody stojat.PN 0,6-0,6,do 500 l</t>
  </si>
  <si>
    <t>732219345R001</t>
  </si>
  <si>
    <t>Montáž akumulační nádoby, do 500 l</t>
  </si>
  <si>
    <t>73214758</t>
  </si>
  <si>
    <t>Čerpadlo oběhové Č1, Q=7,47 m3/h, H=2 m</t>
  </si>
  <si>
    <t>PUMPA,a.s.</t>
  </si>
  <si>
    <t>732147584</t>
  </si>
  <si>
    <t>Čerpadlo oběhové Č2, Q=3,351 m3/h, H=6 m</t>
  </si>
  <si>
    <t>7321475841</t>
  </si>
  <si>
    <t>Čerpadlo oběhové Č3, Q=6,702 m3/h, H=3,5 m</t>
  </si>
  <si>
    <t>73214758711</t>
  </si>
  <si>
    <t>Čerpadlo oběhové Č4, Q=7,47 m3/h, H=3,7 m, Č6</t>
  </si>
  <si>
    <t>732421413R001</t>
  </si>
  <si>
    <t>732421413R00111</t>
  </si>
  <si>
    <t>732421413R00112</t>
  </si>
  <si>
    <t>732429112R001</t>
  </si>
  <si>
    <t>Montáž čerpadel oběhových spirálních</t>
  </si>
  <si>
    <t>2.7144</t>
  </si>
  <si>
    <t>Anuloid ( HVDT ) pro průtok ( 20 m3/hod )</t>
  </si>
  <si>
    <t>732349104</t>
  </si>
  <si>
    <t>Montáž anuloidu IV - průtok 20 m3/hod</t>
  </si>
  <si>
    <t>PT5337814</t>
  </si>
  <si>
    <t>RS KOMBI M200/0,6MPa  délky 2,05m, vč. tepelné izolace</t>
  </si>
  <si>
    <t>PT534051</t>
  </si>
  <si>
    <t>Stavitelný stojan 370-570 k RS</t>
  </si>
  <si>
    <t>732119195R001</t>
  </si>
  <si>
    <t>M. rozdělovačů a sběračů DN 250 (200x200mm) dl 2,05m</t>
  </si>
  <si>
    <t>998732101</t>
  </si>
  <si>
    <t>Přesun hmot pro strojovny, výšky do 6 m</t>
  </si>
  <si>
    <t>733121111</t>
  </si>
  <si>
    <t>Potrubí hladké bezešvé nízkotlaké D 25 x 2,6 mm</t>
  </si>
  <si>
    <t>733121114</t>
  </si>
  <si>
    <t>Potrubí hladké bezešvé nízkotlaké D 31,8 x 2,6 mm</t>
  </si>
  <si>
    <t>733121117</t>
  </si>
  <si>
    <t>Potrubí hladké bezešvé nízkotlaké D 51 x 2,6 mm</t>
  </si>
  <si>
    <t>733121119</t>
  </si>
  <si>
    <t>Potrubí hladké bezešvé nízkotlaké D 60,3 x 2,9 mm</t>
  </si>
  <si>
    <t>733121122</t>
  </si>
  <si>
    <t>Potrubí hladké bezešvé nízkotlaké D 76 x 3,2 mm</t>
  </si>
  <si>
    <t>733121125</t>
  </si>
  <si>
    <t>Potrubí hladké bezešvé nízkotlaké D 89 x 3,6 mm</t>
  </si>
  <si>
    <t>733190106R001</t>
  </si>
  <si>
    <t>Tlaková zkouška potrubí  do DN 25</t>
  </si>
  <si>
    <t>733190107</t>
  </si>
  <si>
    <t>Tlaková zkouška potrubí  DN 40</t>
  </si>
  <si>
    <t>733190108</t>
  </si>
  <si>
    <t>Tlaková zkouška potrubí  DN 50</t>
  </si>
  <si>
    <t>733190109</t>
  </si>
  <si>
    <t>Tlaková zkouška potrubí  DN 65</t>
  </si>
  <si>
    <t>733190225</t>
  </si>
  <si>
    <t>Tlaková zkouška ocelového hladkého potrubí D 89</t>
  </si>
  <si>
    <t>733132113R001</t>
  </si>
  <si>
    <t>Kompenzátor pryžový, DN 32</t>
  </si>
  <si>
    <t>Pol__69</t>
  </si>
  <si>
    <t>Jádrové vrtání do D80</t>
  </si>
  <si>
    <t>998733101</t>
  </si>
  <si>
    <t>Přesun hmot pro rozvody potrubí, výšky do 6 m</t>
  </si>
  <si>
    <t>734213113</t>
  </si>
  <si>
    <t>Ventil automatický odvzdušňovací,  DN 20</t>
  </si>
  <si>
    <t>734291113</t>
  </si>
  <si>
    <t>Kohouty plnící a vypouštěcí G 1/2</t>
  </si>
  <si>
    <t>734237111</t>
  </si>
  <si>
    <t>Kohout kulový,2xvnitřní závit standart DN 15</t>
  </si>
  <si>
    <t>734237115</t>
  </si>
  <si>
    <t>Kohout kulový,2xvnitřní závit standart DN 40</t>
  </si>
  <si>
    <t>734237116</t>
  </si>
  <si>
    <t>Kohout kulový,2xvnitřní závit standart DN 50</t>
  </si>
  <si>
    <t>734411141R001</t>
  </si>
  <si>
    <t>Teploměr dvoukovový,pevný stonek 100 mm</t>
  </si>
  <si>
    <t>230330202</t>
  </si>
  <si>
    <t>Manometry do rozvodu  D 100 mm</t>
  </si>
  <si>
    <t>734494213</t>
  </si>
  <si>
    <t>Návarky s trubkovým závitem G 1/2</t>
  </si>
  <si>
    <t>722216517R001</t>
  </si>
  <si>
    <t>Klapka uzavírací, mezipřírub.  DN 65</t>
  </si>
  <si>
    <t>722216517R002</t>
  </si>
  <si>
    <t>Klapka uzavírací,regulační,mezipřírub.  DN 65</t>
  </si>
  <si>
    <t>722224112R001</t>
  </si>
  <si>
    <t>Kohouty plnicí a vypouštěcí DN 20</t>
  </si>
  <si>
    <t>722238513R001</t>
  </si>
  <si>
    <t>Filtr, vnitřní-vnitřní závit DN 25</t>
  </si>
  <si>
    <t>722238515R001</t>
  </si>
  <si>
    <t>Filtr, vnitřní-vnitřní závit DN 40</t>
  </si>
  <si>
    <t>734297216</t>
  </si>
  <si>
    <t>Filtr, vnitřní-vnitřní závit  DN 50</t>
  </si>
  <si>
    <t>734295217R001</t>
  </si>
  <si>
    <t>Filtr, vnitřní-vnitřní z.  DN 65</t>
  </si>
  <si>
    <t>734163118R001</t>
  </si>
  <si>
    <t>Filtr přírubový, DN 80 s nav.přírub</t>
  </si>
  <si>
    <t>732111112</t>
  </si>
  <si>
    <t>Ventil trojcestný směšovací DN50</t>
  </si>
  <si>
    <t>732111113</t>
  </si>
  <si>
    <t>Ventil trojcestný směšovací DN25</t>
  </si>
  <si>
    <t>7341111</t>
  </si>
  <si>
    <t>Ventil trojcestný směšovací DN65</t>
  </si>
  <si>
    <t>732111114</t>
  </si>
  <si>
    <t>Montáž ventilu trojcestného do DN65</t>
  </si>
  <si>
    <t>734191613R0011</t>
  </si>
  <si>
    <t>Ventily regulační, DN 32, kv 5,2</t>
  </si>
  <si>
    <t>734233112R001</t>
  </si>
  <si>
    <t>Kohout kulový, vnitř.-vnitř.z. DN 20</t>
  </si>
  <si>
    <t>734233113R001</t>
  </si>
  <si>
    <t>Kohout kulový, vnitř.-vnitř.z.  DN 25</t>
  </si>
  <si>
    <t>734233114R001</t>
  </si>
  <si>
    <t>Kohout kulový, vnitř.-vnitř.z. DN 32</t>
  </si>
  <si>
    <t>734194318R001</t>
  </si>
  <si>
    <t>Klapka uzavírací, mezipřírub. DN 80</t>
  </si>
  <si>
    <t>734243123R001</t>
  </si>
  <si>
    <t>Ventil zpětný DN 25</t>
  </si>
  <si>
    <t>734243125R001</t>
  </si>
  <si>
    <t>Ventil zpětný DN 40</t>
  </si>
  <si>
    <t>734243126R001</t>
  </si>
  <si>
    <t>Ventil zpětný DN 50</t>
  </si>
  <si>
    <t>734243127R001</t>
  </si>
  <si>
    <t>Ventil zpětný DN 65</t>
  </si>
  <si>
    <t>734243128R001</t>
  </si>
  <si>
    <t>Ventil zpětný DN 80</t>
  </si>
  <si>
    <t>734255113R001</t>
  </si>
  <si>
    <t>Ventil pojistný, DN 15, 0,4 kPa</t>
  </si>
  <si>
    <t>734255135R001</t>
  </si>
  <si>
    <t>Ventil pojistný, DN 25, 0,6 kPa</t>
  </si>
  <si>
    <t>734255144R001</t>
  </si>
  <si>
    <t>Ventil pojistný kotlový, DN 32, 0,6 kPa</t>
  </si>
  <si>
    <t>38822092008</t>
  </si>
  <si>
    <t>Měřič tepla DN50, Qp 15,0m3/h, L=270mm</t>
  </si>
  <si>
    <t>734173416R001</t>
  </si>
  <si>
    <t>Přírubové spoje, DN 65</t>
  </si>
  <si>
    <t>734173417R001</t>
  </si>
  <si>
    <t>Přírubové spoje, DN 80</t>
  </si>
  <si>
    <t>734209113</t>
  </si>
  <si>
    <t>Montáž armatur závitových,se 2závity, G 1/2</t>
  </si>
  <si>
    <t>734209114</t>
  </si>
  <si>
    <t>Montáž armatur závitových,se 2závity, G 3/4</t>
  </si>
  <si>
    <t>734209115</t>
  </si>
  <si>
    <t>Montáž armatur závitových,se 2závity, G 1</t>
  </si>
  <si>
    <t>734209116</t>
  </si>
  <si>
    <t>Montáž armatur závitových,se 2závity, G 5/4</t>
  </si>
  <si>
    <t>734209118</t>
  </si>
  <si>
    <t>Montáž armatur závitových,se 2závity, G 2</t>
  </si>
  <si>
    <t>998734101</t>
  </si>
  <si>
    <t>Přesun hmot pro armatury, výšky do 6 m</t>
  </si>
  <si>
    <t>783225100</t>
  </si>
  <si>
    <t>Nátěr syntetický kovových konstrukcí 2x + 1x email</t>
  </si>
  <si>
    <t>783226100</t>
  </si>
  <si>
    <t>Nátěr syntetický kovových konstrukcí základní</t>
  </si>
  <si>
    <t>783424140</t>
  </si>
  <si>
    <t>Nátěr syntetický potrubí do DN 50 mm  Z + 2x</t>
  </si>
  <si>
    <t>783425150</t>
  </si>
  <si>
    <t>Nátěr syntetický potrubí do DN 100 mm  Z + 2x</t>
  </si>
  <si>
    <t>1-71</t>
  </si>
  <si>
    <t>Uchycovací materiál</t>
  </si>
  <si>
    <t>1-72</t>
  </si>
  <si>
    <t>Identifikační označení a štítky</t>
  </si>
  <si>
    <t>1-73</t>
  </si>
  <si>
    <t>HZS, Nezměřitelné práce</t>
  </si>
  <si>
    <t>hod</t>
  </si>
  <si>
    <t>1-74</t>
  </si>
  <si>
    <t>HZS, Stavební přípomoci</t>
  </si>
  <si>
    <t>1-75</t>
  </si>
  <si>
    <t>Hzs - nezmeřitelné práce čl.17-1a, Práce v tarifní třídě 7</t>
  </si>
  <si>
    <t>1-77</t>
  </si>
  <si>
    <t>Hzs-zkousky v ramci montaz.praci Topná zkouška</t>
  </si>
  <si>
    <t>1-78</t>
  </si>
  <si>
    <t>HZS, Napuštění a vypláchnutí soustavy</t>
  </si>
  <si>
    <t>1-79</t>
  </si>
  <si>
    <t>Náklady na zařízení staveniště</t>
  </si>
  <si>
    <t>1-82</t>
  </si>
  <si>
    <t>Autorský dozor</t>
  </si>
  <si>
    <t>732199100</t>
  </si>
  <si>
    <t>Montáž orientačního štítku, včetně dodávky štítku</t>
  </si>
  <si>
    <t>79944556</t>
  </si>
  <si>
    <t>Vyčištění a repas protidešťové žaluzie</t>
  </si>
  <si>
    <t>b4</t>
  </si>
  <si>
    <t>Zapravení prostupů hydroizolací</t>
  </si>
  <si>
    <t>Pol__70</t>
  </si>
  <si>
    <t>Jeřáb</t>
  </si>
  <si>
    <t>Pol__77</t>
  </si>
  <si>
    <t>Stěhování</t>
  </si>
  <si>
    <t>h</t>
  </si>
  <si>
    <t>Pol__82</t>
  </si>
  <si>
    <t>Požární prostupy</t>
  </si>
  <si>
    <t>R011</t>
  </si>
  <si>
    <t>Uvedení do provozu kotlů</t>
  </si>
  <si>
    <t>904      R01</t>
  </si>
  <si>
    <t>Hzs-zkousky v ramci montaz.praci Komplexni vyzkouseni</t>
  </si>
  <si>
    <t>POL10_8</t>
  </si>
  <si>
    <t>Pol__85</t>
  </si>
  <si>
    <t>Projekt skutečného stavu</t>
  </si>
  <si>
    <t>vrn3</t>
  </si>
  <si>
    <t>Mimostaveništní doprava</t>
  </si>
  <si>
    <t>vrn4</t>
  </si>
  <si>
    <t>Kompletační činost</t>
  </si>
  <si>
    <t>230011020</t>
  </si>
  <si>
    <t>Montáž trubky ocelové 31,8 x 2,6</t>
  </si>
  <si>
    <t>230011037</t>
  </si>
  <si>
    <t>Montáž trubky ocelové 51 x 2,6</t>
  </si>
  <si>
    <t>230011045</t>
  </si>
  <si>
    <t>Montáž trubky ocelové 60,3 x 2,9</t>
  </si>
  <si>
    <t>230011047</t>
  </si>
  <si>
    <t>Montáž trubky ocelové 76 x 3,2</t>
  </si>
  <si>
    <t>230011057</t>
  </si>
  <si>
    <t>Montáž trubky ocelové 89 x 3,6</t>
  </si>
  <si>
    <t>230011014R001</t>
  </si>
  <si>
    <t>Montáž trubky ocelové 25  x 2,6</t>
  </si>
  <si>
    <t>SUM</t>
  </si>
  <si>
    <t>Poznámky uchazeče k zadání</t>
  </si>
  <si>
    <t>POPUZIV</t>
  </si>
  <si>
    <t>END</t>
  </si>
  <si>
    <t>723120202</t>
  </si>
  <si>
    <t>Potrubí ocelové závitové černé svařované DN 15</t>
  </si>
  <si>
    <t>723190909</t>
  </si>
  <si>
    <t>Zkouška tlaková  plynového potrubí</t>
  </si>
  <si>
    <t>723120204</t>
  </si>
  <si>
    <t>Potrubí ocelové závitové černé svařované DN 25</t>
  </si>
  <si>
    <t>723120206</t>
  </si>
  <si>
    <t>Potrubí ocelové závitové černé svařované DN 40</t>
  </si>
  <si>
    <t>723150313</t>
  </si>
  <si>
    <t>Potrubí ocelové hladké černé svařované D 76x3,2, chránička</t>
  </si>
  <si>
    <t>783424340</t>
  </si>
  <si>
    <t>Nátěr syntet. potrubí do DN 50 mm  Z+2x +1x email</t>
  </si>
  <si>
    <t>783424740</t>
  </si>
  <si>
    <t>Nátěr syntetický potrubí do DN 50 mm základní</t>
  </si>
  <si>
    <t>783425750</t>
  </si>
  <si>
    <t>Nátěr syntetický potrubí do DN 100 mm základní</t>
  </si>
  <si>
    <t>783425350</t>
  </si>
  <si>
    <t>Nátěr syntet. potrubí do DN 100 mm Z +2x +1x email</t>
  </si>
  <si>
    <t>723150314</t>
  </si>
  <si>
    <t>Potrubí ocelové hladké černé svařované D 89x3,6</t>
  </si>
  <si>
    <t>723190907</t>
  </si>
  <si>
    <t>Odvzdušnění a napuštění plynového potrubí</t>
  </si>
  <si>
    <t>723-.1279</t>
  </si>
  <si>
    <t>Napojení na stávající vnitřní plynovod</t>
  </si>
  <si>
    <t>998723101</t>
  </si>
  <si>
    <t>Přesun hmot pro vnitřní plynovod, výšky do 6 m</t>
  </si>
  <si>
    <t>723235111R001</t>
  </si>
  <si>
    <t>Kohout kulový,vnitřní-vnitřní z. DN 15</t>
  </si>
  <si>
    <t>723235113R001</t>
  </si>
  <si>
    <t>Kohout kulový,vnitřní-vnitřní z. DN 25</t>
  </si>
  <si>
    <t>723-14485</t>
  </si>
  <si>
    <t>Manometrický kohout DN15</t>
  </si>
  <si>
    <t>723-14457471</t>
  </si>
  <si>
    <t>Bezpečnostní armatura plynu - membránová (BAP) DN 40</t>
  </si>
  <si>
    <t xml:space="preserve">kus    </t>
  </si>
  <si>
    <t>723239101</t>
  </si>
  <si>
    <t>Montáž plynovodních armatur, 2 závity, G 1/2</t>
  </si>
  <si>
    <t>723_3197451</t>
  </si>
  <si>
    <t>Hadice pro připojení plynového kotle 3/4"</t>
  </si>
  <si>
    <t>723239103</t>
  </si>
  <si>
    <t>Montáž plynovodních armatur, 2 závity, G 1</t>
  </si>
  <si>
    <t>210061231R00b489</t>
  </si>
  <si>
    <t xml:space="preserve">Revize plynu </t>
  </si>
  <si>
    <t>1211</t>
  </si>
  <si>
    <t>Dodávka MaR, dle rozpočtu v příloza TZ, část projektu MaR</t>
  </si>
  <si>
    <t>Čerpadlo oběhové Č6, parametry oběhového čerpadla  viz PD D.1.4.1-03 Půdorys 1.PP</t>
  </si>
  <si>
    <t>Čerpadlo oběhové Č7,parametry oběhového čerpadla  viz PD D.1.4.1-03 Půdorys 1.PP</t>
  </si>
  <si>
    <t>Čerpadlo oběhové Č5, parametry oběhového čerpadla  viz PD D.1.4.1-03 Půdorys 1.PP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</si>
</sst>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3" t="s">
        <v>40</v>
      </c>
    </row>
    <row r="2" spans="1:7" ht="57.75" customHeight="1" x14ac:dyDescent="0.2">
      <c r="A2" s="187" t="s">
        <v>41</v>
      </c>
      <c r="B2" s="187"/>
      <c r="C2" s="187"/>
      <c r="D2" s="187"/>
      <c r="E2" s="187"/>
      <c r="F2" s="187"/>
      <c r="G2" s="18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0"/>
  <sheetViews>
    <sheetView showGridLines="0" topLeftCell="B30" zoomScaleSheetLayoutView="75" workbookViewId="0">
      <selection activeCell="L26" sqref="L2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8" t="s">
        <v>38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">
      <c r="A2" s="3"/>
      <c r="B2" s="74" t="s">
        <v>24</v>
      </c>
      <c r="C2" s="75"/>
      <c r="D2" s="76" t="s">
        <v>44</v>
      </c>
      <c r="E2" s="213" t="s">
        <v>45</v>
      </c>
      <c r="F2" s="214"/>
      <c r="G2" s="214"/>
      <c r="H2" s="214"/>
      <c r="I2" s="214"/>
      <c r="J2" s="215"/>
      <c r="O2" s="2"/>
    </row>
    <row r="3" spans="1:15" ht="27" hidden="1" customHeight="1" x14ac:dyDescent="0.2">
      <c r="A3" s="3"/>
      <c r="B3" s="77"/>
      <c r="C3" s="75"/>
      <c r="D3" s="78"/>
      <c r="E3" s="216"/>
      <c r="F3" s="217"/>
      <c r="G3" s="217"/>
      <c r="H3" s="217"/>
      <c r="I3" s="217"/>
      <c r="J3" s="218"/>
    </row>
    <row r="4" spans="1:15" ht="23.25" customHeight="1" x14ac:dyDescent="0.2">
      <c r="A4" s="3"/>
      <c r="B4" s="79"/>
      <c r="C4" s="80"/>
      <c r="D4" s="81"/>
      <c r="E4" s="203"/>
      <c r="F4" s="203"/>
      <c r="G4" s="203"/>
      <c r="H4" s="203"/>
      <c r="I4" s="203"/>
      <c r="J4" s="204"/>
    </row>
    <row r="5" spans="1:15" ht="24" customHeight="1" x14ac:dyDescent="0.2">
      <c r="A5" s="3"/>
      <c r="B5" s="42" t="s">
        <v>23</v>
      </c>
      <c r="C5" s="4"/>
      <c r="D5" s="82" t="s">
        <v>46</v>
      </c>
      <c r="E5" s="24"/>
      <c r="F5" s="24"/>
      <c r="G5" s="24"/>
      <c r="H5" s="26" t="s">
        <v>42</v>
      </c>
      <c r="I5" s="82" t="s">
        <v>50</v>
      </c>
      <c r="J5" s="10"/>
    </row>
    <row r="6" spans="1:15" ht="15.75" customHeight="1" x14ac:dyDescent="0.2">
      <c r="A6" s="3"/>
      <c r="B6" s="37"/>
      <c r="C6" s="24"/>
      <c r="D6" s="82" t="s">
        <v>47</v>
      </c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38"/>
      <c r="C7" s="25"/>
      <c r="D7" s="84" t="s">
        <v>49</v>
      </c>
      <c r="E7" s="83" t="s">
        <v>48</v>
      </c>
      <c r="F7" s="31"/>
      <c r="G7" s="31"/>
      <c r="H7" s="32"/>
      <c r="I7" s="31"/>
      <c r="J7" s="46"/>
    </row>
    <row r="8" spans="1:15" ht="24" hidden="1" customHeight="1" x14ac:dyDescent="0.2">
      <c r="A8" s="3"/>
      <c r="B8" s="42" t="s">
        <v>21</v>
      </c>
      <c r="C8" s="4"/>
      <c r="D8" s="85" t="s">
        <v>51</v>
      </c>
      <c r="E8" s="4"/>
      <c r="F8" s="4"/>
      <c r="G8" s="41"/>
      <c r="H8" s="26" t="s">
        <v>42</v>
      </c>
      <c r="I8" s="82" t="s">
        <v>55</v>
      </c>
      <c r="J8" s="10"/>
    </row>
    <row r="9" spans="1:15" ht="15.75" hidden="1" customHeight="1" x14ac:dyDescent="0.2">
      <c r="A9" s="3"/>
      <c r="B9" s="3"/>
      <c r="C9" s="4"/>
      <c r="D9" s="85" t="s">
        <v>52</v>
      </c>
      <c r="E9" s="4"/>
      <c r="F9" s="4"/>
      <c r="G9" s="41"/>
      <c r="H9" s="26" t="s">
        <v>36</v>
      </c>
      <c r="I9" s="30"/>
      <c r="J9" s="10"/>
    </row>
    <row r="10" spans="1:15" ht="15.75" hidden="1" customHeight="1" x14ac:dyDescent="0.2">
      <c r="A10" s="3"/>
      <c r="B10" s="47"/>
      <c r="C10" s="25"/>
      <c r="D10" s="87" t="s">
        <v>54</v>
      </c>
      <c r="E10" s="86" t="s">
        <v>53</v>
      </c>
      <c r="F10" s="50"/>
      <c r="G10" s="48"/>
      <c r="H10" s="48"/>
      <c r="I10" s="49"/>
      <c r="J10" s="46"/>
    </row>
    <row r="11" spans="1:15" ht="24" customHeight="1" x14ac:dyDescent="0.2">
      <c r="A11" s="3"/>
      <c r="B11" s="42" t="s">
        <v>20</v>
      </c>
      <c r="C11" s="4"/>
      <c r="D11" s="220" t="s">
        <v>51</v>
      </c>
      <c r="E11" s="220"/>
      <c r="F11" s="220"/>
      <c r="G11" s="220"/>
      <c r="H11" s="26" t="s">
        <v>42</v>
      </c>
      <c r="I11" s="89" t="s">
        <v>55</v>
      </c>
      <c r="J11" s="10"/>
    </row>
    <row r="12" spans="1:15" ht="15.75" customHeight="1" x14ac:dyDescent="0.2">
      <c r="A12" s="3"/>
      <c r="B12" s="37"/>
      <c r="C12" s="24"/>
      <c r="D12" s="202" t="s">
        <v>52</v>
      </c>
      <c r="E12" s="202"/>
      <c r="F12" s="202"/>
      <c r="G12" s="202"/>
      <c r="H12" s="26" t="s">
        <v>36</v>
      </c>
      <c r="I12" s="90"/>
      <c r="J12" s="10"/>
    </row>
    <row r="13" spans="1:15" ht="15.75" customHeight="1" x14ac:dyDescent="0.2">
      <c r="A13" s="3"/>
      <c r="B13" s="38"/>
      <c r="C13" s="25"/>
      <c r="D13" s="88" t="s">
        <v>54</v>
      </c>
      <c r="E13" s="205" t="s">
        <v>53</v>
      </c>
      <c r="F13" s="206"/>
      <c r="G13" s="206"/>
      <c r="H13" s="27"/>
      <c r="I13" s="31"/>
      <c r="J13" s="46"/>
    </row>
    <row r="14" spans="1:15" ht="24" hidden="1" customHeight="1" x14ac:dyDescent="0.2">
      <c r="A14" s="3"/>
      <c r="B14" s="61" t="s">
        <v>22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">
      <c r="A15" s="3"/>
      <c r="B15" s="47" t="s">
        <v>34</v>
      </c>
      <c r="C15" s="67"/>
      <c r="D15" s="48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">
      <c r="A16" s="142" t="s">
        <v>26</v>
      </c>
      <c r="B16" s="52" t="s">
        <v>26</v>
      </c>
      <c r="C16" s="53"/>
      <c r="D16" s="54"/>
      <c r="E16" s="193"/>
      <c r="F16" s="194"/>
      <c r="G16" s="193"/>
      <c r="H16" s="194"/>
      <c r="I16" s="193">
        <f>SUMIF(F51:F66,A16,I51:I66)+SUMIF(F51:F66,"PSU",I51:I66)</f>
        <v>0</v>
      </c>
      <c r="J16" s="195"/>
    </row>
    <row r="17" spans="1:10" ht="23.25" customHeight="1" x14ac:dyDescent="0.2">
      <c r="A17" s="142" t="s">
        <v>27</v>
      </c>
      <c r="B17" s="52" t="s">
        <v>27</v>
      </c>
      <c r="C17" s="53"/>
      <c r="D17" s="54"/>
      <c r="E17" s="193"/>
      <c r="F17" s="194"/>
      <c r="G17" s="193"/>
      <c r="H17" s="194"/>
      <c r="I17" s="193">
        <f>SUMIF(F51:F66,A17,I51:I66)</f>
        <v>0</v>
      </c>
      <c r="J17" s="195"/>
    </row>
    <row r="18" spans="1:10" ht="23.25" customHeight="1" x14ac:dyDescent="0.2">
      <c r="A18" s="142" t="s">
        <v>28</v>
      </c>
      <c r="B18" s="52" t="s">
        <v>28</v>
      </c>
      <c r="C18" s="53"/>
      <c r="D18" s="54"/>
      <c r="E18" s="193"/>
      <c r="F18" s="194"/>
      <c r="G18" s="193"/>
      <c r="H18" s="194"/>
      <c r="I18" s="193">
        <f>SUMIF(F51:F66,A18,I51:I66)</f>
        <v>0</v>
      </c>
      <c r="J18" s="195"/>
    </row>
    <row r="19" spans="1:10" ht="23.25" customHeight="1" x14ac:dyDescent="0.2">
      <c r="A19" s="142" t="s">
        <v>101</v>
      </c>
      <c r="B19" s="52" t="s">
        <v>29</v>
      </c>
      <c r="C19" s="53"/>
      <c r="D19" s="54"/>
      <c r="E19" s="193"/>
      <c r="F19" s="194"/>
      <c r="G19" s="193"/>
      <c r="H19" s="194"/>
      <c r="I19" s="193">
        <f>SUMIF(F51:F66,A19,I51:I66)</f>
        <v>0</v>
      </c>
      <c r="J19" s="195"/>
    </row>
    <row r="20" spans="1:10" ht="23.25" customHeight="1" x14ac:dyDescent="0.2">
      <c r="A20" s="142" t="s">
        <v>102</v>
      </c>
      <c r="B20" s="52" t="s">
        <v>30</v>
      </c>
      <c r="C20" s="53"/>
      <c r="D20" s="54"/>
      <c r="E20" s="193"/>
      <c r="F20" s="194"/>
      <c r="G20" s="193"/>
      <c r="H20" s="194"/>
      <c r="I20" s="193">
        <f>SUMIF(F51:F66,A20,I51:I66)</f>
        <v>0</v>
      </c>
      <c r="J20" s="195"/>
    </row>
    <row r="21" spans="1:10" ht="23.25" customHeight="1" x14ac:dyDescent="0.2">
      <c r="A21" s="3"/>
      <c r="B21" s="69" t="s">
        <v>31</v>
      </c>
      <c r="C21" s="70"/>
      <c r="D21" s="71"/>
      <c r="E21" s="196"/>
      <c r="F21" s="223"/>
      <c r="G21" s="196"/>
      <c r="H21" s="223"/>
      <c r="I21" s="196">
        <f>SUM(I16:J20)</f>
        <v>0</v>
      </c>
      <c r="J21" s="197"/>
    </row>
    <row r="22" spans="1:10" ht="33" customHeight="1" x14ac:dyDescent="0.2">
      <c r="A22" s="3"/>
      <c r="B22" s="60" t="s">
        <v>35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">
        <f>ZakladDPHSni*SazbaDPH1/100</f>
        <v>0</v>
      </c>
      <c r="B23" s="52" t="s">
        <v>13</v>
      </c>
      <c r="C23" s="53"/>
      <c r="D23" s="54"/>
      <c r="E23" s="55">
        <v>15</v>
      </c>
      <c r="F23" s="56" t="s">
        <v>0</v>
      </c>
      <c r="G23" s="191">
        <f>ZakladDPHSniVypocet</f>
        <v>0</v>
      </c>
      <c r="H23" s="192"/>
      <c r="I23" s="192"/>
      <c r="J23" s="57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2" t="s">
        <v>14</v>
      </c>
      <c r="C24" s="53"/>
      <c r="D24" s="54"/>
      <c r="E24" s="55">
        <f>SazbaDPH1</f>
        <v>15</v>
      </c>
      <c r="F24" s="56" t="s">
        <v>0</v>
      </c>
      <c r="G24" s="189">
        <f>IF(A24&gt;50, ROUNDUP(A23, 0), ROUNDDOWN(A23, 0))</f>
        <v>0</v>
      </c>
      <c r="H24" s="190"/>
      <c r="I24" s="190"/>
      <c r="J24" s="57" t="str">
        <f t="shared" si="0"/>
        <v>CZK</v>
      </c>
    </row>
    <row r="25" spans="1:10" ht="23.25" customHeight="1" x14ac:dyDescent="0.2">
      <c r="A25" s="3">
        <f>ZakladDPHZakl*SazbaDPH2/100</f>
        <v>0</v>
      </c>
      <c r="B25" s="52" t="s">
        <v>15</v>
      </c>
      <c r="C25" s="53"/>
      <c r="D25" s="54"/>
      <c r="E25" s="55">
        <v>21</v>
      </c>
      <c r="F25" s="56" t="s">
        <v>0</v>
      </c>
      <c r="G25" s="191">
        <f>ZakladDPHZaklVypocet</f>
        <v>0</v>
      </c>
      <c r="H25" s="192"/>
      <c r="I25" s="192"/>
      <c r="J25" s="57" t="str">
        <f t="shared" si="0"/>
        <v>CZK</v>
      </c>
    </row>
    <row r="26" spans="1:10" ht="23.25" customHeight="1" x14ac:dyDescent="0.2">
      <c r="A26" s="3">
        <f>(A25-INT(A25))*100</f>
        <v>0</v>
      </c>
      <c r="B26" s="44" t="s">
        <v>16</v>
      </c>
      <c r="C26" s="21"/>
      <c r="D26" s="17"/>
      <c r="E26" s="39">
        <f>SazbaDPH2</f>
        <v>21</v>
      </c>
      <c r="F26" s="40" t="s">
        <v>0</v>
      </c>
      <c r="G26" s="210">
        <f>IF(A26&gt;50, ROUNDUP(A25, 0), ROUNDDOWN(A25, 0))</f>
        <v>0</v>
      </c>
      <c r="H26" s="211"/>
      <c r="I26" s="211"/>
      <c r="J26" s="51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3" t="s">
        <v>5</v>
      </c>
      <c r="C27" s="19"/>
      <c r="D27" s="22"/>
      <c r="E27" s="19"/>
      <c r="F27" s="20"/>
      <c r="G27" s="212">
        <f>CenaCelkem-(ZakladDPHSni+DPHSni+ZakladDPHZakl+DPHZakl)</f>
        <v>0</v>
      </c>
      <c r="H27" s="212"/>
      <c r="I27" s="212"/>
      <c r="J27" s="58" t="str">
        <f t="shared" si="0"/>
        <v>CZK</v>
      </c>
    </row>
    <row r="28" spans="1:10" ht="27.75" hidden="1" customHeight="1" thickBot="1" x14ac:dyDescent="0.25">
      <c r="A28" s="3"/>
      <c r="B28" s="119" t="s">
        <v>25</v>
      </c>
      <c r="C28" s="120"/>
      <c r="D28" s="120"/>
      <c r="E28" s="121"/>
      <c r="F28" s="122"/>
      <c r="G28" s="199">
        <f>ZakladDPHSniVypocet+ZakladDPHZaklVypocet</f>
        <v>0</v>
      </c>
      <c r="H28" s="199"/>
      <c r="I28" s="199"/>
      <c r="J28" s="123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9" t="s">
        <v>37</v>
      </c>
      <c r="C29" s="124"/>
      <c r="D29" s="124"/>
      <c r="E29" s="124"/>
      <c r="F29" s="124"/>
      <c r="G29" s="198">
        <f>IF(A29&gt;50, ROUNDUP(A27, 0), ROUNDDOWN(A27, 0))</f>
        <v>0</v>
      </c>
      <c r="H29" s="198"/>
      <c r="I29" s="198"/>
      <c r="J29" s="125" t="s">
        <v>66</v>
      </c>
    </row>
    <row r="30" spans="1:10" ht="12.75" customHeight="1" x14ac:dyDescent="0.2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">
      <c r="A32" s="3"/>
      <c r="B32" s="23"/>
      <c r="C32" s="18" t="s">
        <v>12</v>
      </c>
      <c r="D32" s="35"/>
      <c r="E32" s="35"/>
      <c r="F32" s="18" t="s">
        <v>11</v>
      </c>
      <c r="G32" s="35"/>
      <c r="H32" s="36">
        <f ca="1">TODAY()</f>
        <v>43321</v>
      </c>
      <c r="I32" s="35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">
      <c r="A34" s="28"/>
      <c r="B34" s="28"/>
      <c r="C34" s="29"/>
      <c r="D34" s="200" t="s">
        <v>43</v>
      </c>
      <c r="E34" s="201"/>
      <c r="F34" s="29"/>
      <c r="G34" s="200"/>
      <c r="H34" s="201"/>
      <c r="I34" s="201"/>
      <c r="J34" s="34"/>
    </row>
    <row r="35" spans="1:10" ht="12.75" customHeight="1" x14ac:dyDescent="0.2">
      <c r="A35" s="3"/>
      <c r="B35" s="3"/>
      <c r="C35" s="4"/>
      <c r="D35" s="188" t="s">
        <v>2</v>
      </c>
      <c r="E35" s="188"/>
      <c r="F35" s="4"/>
      <c r="G35" s="41"/>
      <c r="H35" s="12" t="s">
        <v>3</v>
      </c>
      <c r="I35" s="41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6" t="s">
        <v>17</v>
      </c>
      <c r="C37" s="97"/>
      <c r="D37" s="97"/>
      <c r="E37" s="97"/>
      <c r="F37" s="98"/>
      <c r="G37" s="98"/>
      <c r="H37" s="98"/>
      <c r="I37" s="98"/>
      <c r="J37" s="97"/>
    </row>
    <row r="38" spans="1:10" ht="25.5" customHeight="1" x14ac:dyDescent="0.2">
      <c r="A38" s="95" t="s">
        <v>39</v>
      </c>
      <c r="B38" s="99" t="s">
        <v>18</v>
      </c>
      <c r="C38" s="100" t="s">
        <v>6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19</v>
      </c>
      <c r="I38" s="103" t="s">
        <v>1</v>
      </c>
      <c r="J38" s="104" t="s">
        <v>0</v>
      </c>
    </row>
    <row r="39" spans="1:10" ht="25.5" hidden="1" customHeight="1" x14ac:dyDescent="0.2">
      <c r="A39" s="95">
        <v>1</v>
      </c>
      <c r="B39" s="105" t="s">
        <v>56</v>
      </c>
      <c r="C39" s="224"/>
      <c r="D39" s="225"/>
      <c r="E39" s="225"/>
      <c r="F39" s="106">
        <f>'01 1.4.1 Pol'!AE213+'01 1.4.2 Pol'!AE57+'01 1.4.3 Pol'!AE11</f>
        <v>0</v>
      </c>
      <c r="G39" s="107">
        <f>'01 1.4.1 Pol'!AF213+'01 1.4.2 Pol'!AF57+'01 1.4.3 Pol'!AF11</f>
        <v>0</v>
      </c>
      <c r="H39" s="108">
        <f>(F39*SazbaDPH1/100)+(G39*SazbaDPH2/100)</f>
        <v>0</v>
      </c>
      <c r="I39" s="108">
        <f>F39+G39+H39</f>
        <v>0</v>
      </c>
      <c r="J39" s="109" t="str">
        <f>IF(CenaCelkemVypocet=0,"",I39/CenaCelkemVypocet*100)</f>
        <v/>
      </c>
    </row>
    <row r="40" spans="1:10" ht="25.5" customHeight="1" x14ac:dyDescent="0.2">
      <c r="A40" s="95">
        <v>2</v>
      </c>
      <c r="B40" s="110" t="s">
        <v>57</v>
      </c>
      <c r="C40" s="226" t="s">
        <v>58</v>
      </c>
      <c r="D40" s="227"/>
      <c r="E40" s="227"/>
      <c r="F40" s="111">
        <f>'01 1.4.1 Pol'!AE213+'01 1.4.2 Pol'!AE57+'01 1.4.3 Pol'!AE11</f>
        <v>0</v>
      </c>
      <c r="G40" s="112">
        <f>'01 1.4.1 Pol'!AF213+'01 1.4.2 Pol'!AF57+'01 1.4.3 Pol'!AF11</f>
        <v>0</v>
      </c>
      <c r="H40" s="112">
        <f>(F40*SazbaDPH1/100)+(G40*SazbaDPH2/100)</f>
        <v>0</v>
      </c>
      <c r="I40" s="112">
        <f>F40+G40+H40</f>
        <v>0</v>
      </c>
      <c r="J40" s="113" t="str">
        <f>IF(CenaCelkemVypocet=0,"",I40/CenaCelkemVypocet*100)</f>
        <v/>
      </c>
    </row>
    <row r="41" spans="1:10" ht="25.5" customHeight="1" x14ac:dyDescent="0.2">
      <c r="A41" s="95">
        <v>3</v>
      </c>
      <c r="B41" s="114" t="s">
        <v>59</v>
      </c>
      <c r="C41" s="224" t="s">
        <v>60</v>
      </c>
      <c r="D41" s="225"/>
      <c r="E41" s="225"/>
      <c r="F41" s="115">
        <f>'01 1.4.1 Pol'!AE213</f>
        <v>0</v>
      </c>
      <c r="G41" s="108">
        <f>'01 1.4.1 Pol'!AF213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customHeight="1" x14ac:dyDescent="0.2">
      <c r="A42" s="95">
        <v>3</v>
      </c>
      <c r="B42" s="114" t="s">
        <v>61</v>
      </c>
      <c r="C42" s="224" t="s">
        <v>62</v>
      </c>
      <c r="D42" s="225"/>
      <c r="E42" s="225"/>
      <c r="F42" s="115">
        <f>'01 1.4.2 Pol'!AE57</f>
        <v>0</v>
      </c>
      <c r="G42" s="108">
        <f>'01 1.4.2 Pol'!AF57</f>
        <v>0</v>
      </c>
      <c r="H42" s="108">
        <f>(F42*SazbaDPH1/100)+(G42*SazbaDPH2/100)</f>
        <v>0</v>
      </c>
      <c r="I42" s="108">
        <f>F42+G42+H42</f>
        <v>0</v>
      </c>
      <c r="J42" s="109" t="str">
        <f>IF(CenaCelkemVypocet=0,"",I42/CenaCelkemVypocet*100)</f>
        <v/>
      </c>
    </row>
    <row r="43" spans="1:10" ht="25.5" customHeight="1" x14ac:dyDescent="0.2">
      <c r="A43" s="95">
        <v>3</v>
      </c>
      <c r="B43" s="114" t="s">
        <v>63</v>
      </c>
      <c r="C43" s="224" t="s">
        <v>64</v>
      </c>
      <c r="D43" s="225"/>
      <c r="E43" s="225"/>
      <c r="F43" s="115">
        <f>'01 1.4.3 Pol'!AE11</f>
        <v>0</v>
      </c>
      <c r="G43" s="108">
        <f>'01 1.4.3 Pol'!AF11</f>
        <v>0</v>
      </c>
      <c r="H43" s="108">
        <f>(F43*SazbaDPH1/100)+(G43*SazbaDPH2/100)</f>
        <v>0</v>
      </c>
      <c r="I43" s="108">
        <f>F43+G43+H43</f>
        <v>0</v>
      </c>
      <c r="J43" s="109" t="str">
        <f>IF(CenaCelkemVypocet=0,"",I43/CenaCelkemVypocet*100)</f>
        <v/>
      </c>
    </row>
    <row r="44" spans="1:10" ht="25.5" customHeight="1" x14ac:dyDescent="0.2">
      <c r="A44" s="95"/>
      <c r="B44" s="228" t="s">
        <v>65</v>
      </c>
      <c r="C44" s="229"/>
      <c r="D44" s="229"/>
      <c r="E44" s="230"/>
      <c r="F44" s="116">
        <f>SUMIF(A39:A43,"=1",F39:F43)</f>
        <v>0</v>
      </c>
      <c r="G44" s="117">
        <f>SUMIF(A39:A43,"=1",G39:G43)</f>
        <v>0</v>
      </c>
      <c r="H44" s="117">
        <f>SUMIF(A39:A43,"=1",H39:H43)</f>
        <v>0</v>
      </c>
      <c r="I44" s="117">
        <f>SUMIF(A39:A43,"=1",I39:I43)</f>
        <v>0</v>
      </c>
      <c r="J44" s="118">
        <f>SUMIF(A39:A43,"=1",J39:J43)</f>
        <v>0</v>
      </c>
    </row>
    <row r="48" spans="1:10" ht="15.75" x14ac:dyDescent="0.25">
      <c r="B48" s="126" t="s">
        <v>67</v>
      </c>
    </row>
    <row r="50" spans="1:10" ht="25.5" customHeight="1" x14ac:dyDescent="0.2">
      <c r="A50" s="127"/>
      <c r="B50" s="130" t="s">
        <v>18</v>
      </c>
      <c r="C50" s="130" t="s">
        <v>6</v>
      </c>
      <c r="D50" s="131"/>
      <c r="E50" s="131"/>
      <c r="F50" s="132" t="s">
        <v>68</v>
      </c>
      <c r="G50" s="132"/>
      <c r="H50" s="132"/>
      <c r="I50" s="132" t="s">
        <v>31</v>
      </c>
      <c r="J50" s="132" t="s">
        <v>0</v>
      </c>
    </row>
    <row r="51" spans="1:10" ht="25.5" customHeight="1" x14ac:dyDescent="0.2">
      <c r="A51" s="128"/>
      <c r="B51" s="133" t="s">
        <v>69</v>
      </c>
      <c r="C51" s="231" t="s">
        <v>70</v>
      </c>
      <c r="D51" s="232"/>
      <c r="E51" s="232"/>
      <c r="F51" s="138" t="s">
        <v>26</v>
      </c>
      <c r="G51" s="139"/>
      <c r="H51" s="139"/>
      <c r="I51" s="139">
        <f>'01 1.4.1 Pol'!G8</f>
        <v>0</v>
      </c>
      <c r="J51" s="136" t="str">
        <f>IF(I67=0,"",I51/I67*100)</f>
        <v/>
      </c>
    </row>
    <row r="52" spans="1:10" ht="25.5" customHeight="1" x14ac:dyDescent="0.2">
      <c r="A52" s="128"/>
      <c r="B52" s="133" t="s">
        <v>71</v>
      </c>
      <c r="C52" s="231" t="s">
        <v>72</v>
      </c>
      <c r="D52" s="232"/>
      <c r="E52" s="232"/>
      <c r="F52" s="138" t="s">
        <v>26</v>
      </c>
      <c r="G52" s="139"/>
      <c r="H52" s="139"/>
      <c r="I52" s="139">
        <f>'01 1.4.1 Pol'!G16</f>
        <v>0</v>
      </c>
      <c r="J52" s="136" t="str">
        <f>IF(I67=0,"",I52/I67*100)</f>
        <v/>
      </c>
    </row>
    <row r="53" spans="1:10" ht="25.5" customHeight="1" x14ac:dyDescent="0.2">
      <c r="A53" s="128"/>
      <c r="B53" s="133" t="s">
        <v>73</v>
      </c>
      <c r="C53" s="231" t="s">
        <v>74</v>
      </c>
      <c r="D53" s="232"/>
      <c r="E53" s="232"/>
      <c r="F53" s="138" t="s">
        <v>26</v>
      </c>
      <c r="G53" s="139"/>
      <c r="H53" s="139"/>
      <c r="I53" s="139">
        <f>'01 1.4.1 Pol'!G25</f>
        <v>0</v>
      </c>
      <c r="J53" s="136" t="str">
        <f>IF(I67=0,"",I53/I67*100)</f>
        <v/>
      </c>
    </row>
    <row r="54" spans="1:10" ht="25.5" customHeight="1" x14ac:dyDescent="0.2">
      <c r="A54" s="128"/>
      <c r="B54" s="133" t="s">
        <v>75</v>
      </c>
      <c r="C54" s="231" t="s">
        <v>76</v>
      </c>
      <c r="D54" s="232"/>
      <c r="E54" s="232"/>
      <c r="F54" s="138" t="s">
        <v>26</v>
      </c>
      <c r="G54" s="139"/>
      <c r="H54" s="139"/>
      <c r="I54" s="139">
        <f>'01 1.4.1 Pol'!G31</f>
        <v>0</v>
      </c>
      <c r="J54" s="136" t="str">
        <f>IF(I67=0,"",I54/I67*100)</f>
        <v/>
      </c>
    </row>
    <row r="55" spans="1:10" ht="25.5" customHeight="1" x14ac:dyDescent="0.2">
      <c r="A55" s="128"/>
      <c r="B55" s="133" t="s">
        <v>77</v>
      </c>
      <c r="C55" s="231" t="s">
        <v>78</v>
      </c>
      <c r="D55" s="232"/>
      <c r="E55" s="232"/>
      <c r="F55" s="138" t="s">
        <v>26</v>
      </c>
      <c r="G55" s="139"/>
      <c r="H55" s="139"/>
      <c r="I55" s="139">
        <f>'01 1.4.1 Pol'!G34</f>
        <v>0</v>
      </c>
      <c r="J55" s="136" t="str">
        <f>IF(I67=0,"",I55/I67*100)</f>
        <v/>
      </c>
    </row>
    <row r="56" spans="1:10" ht="25.5" customHeight="1" x14ac:dyDescent="0.2">
      <c r="A56" s="128"/>
      <c r="B56" s="133" t="s">
        <v>79</v>
      </c>
      <c r="C56" s="231" t="s">
        <v>80</v>
      </c>
      <c r="D56" s="232"/>
      <c r="E56" s="232"/>
      <c r="F56" s="138" t="s">
        <v>27</v>
      </c>
      <c r="G56" s="139"/>
      <c r="H56" s="139"/>
      <c r="I56" s="139">
        <f>'01 1.4.1 Pol'!G37</f>
        <v>0</v>
      </c>
      <c r="J56" s="136" t="str">
        <f>IF(I67=0,"",I56/I67*100)</f>
        <v/>
      </c>
    </row>
    <row r="57" spans="1:10" ht="25.5" customHeight="1" x14ac:dyDescent="0.2">
      <c r="A57" s="128"/>
      <c r="B57" s="133" t="s">
        <v>81</v>
      </c>
      <c r="C57" s="231" t="s">
        <v>82</v>
      </c>
      <c r="D57" s="232"/>
      <c r="E57" s="232"/>
      <c r="F57" s="138" t="s">
        <v>27</v>
      </c>
      <c r="G57" s="139"/>
      <c r="H57" s="139"/>
      <c r="I57" s="139">
        <f>'01 1.4.1 Pol'!G51</f>
        <v>0</v>
      </c>
      <c r="J57" s="136" t="str">
        <f>IF(I67=0,"",I57/I67*100)</f>
        <v/>
      </c>
    </row>
    <row r="58" spans="1:10" ht="25.5" customHeight="1" x14ac:dyDescent="0.2">
      <c r="A58" s="128"/>
      <c r="B58" s="133" t="s">
        <v>83</v>
      </c>
      <c r="C58" s="231" t="s">
        <v>84</v>
      </c>
      <c r="D58" s="232"/>
      <c r="E58" s="232"/>
      <c r="F58" s="138" t="s">
        <v>27</v>
      </c>
      <c r="G58" s="139"/>
      <c r="H58" s="139"/>
      <c r="I58" s="139">
        <f>'01 1.4.1 Pol'!G58</f>
        <v>0</v>
      </c>
      <c r="J58" s="136" t="str">
        <f>IF(I67=0,"",I58/I67*100)</f>
        <v/>
      </c>
    </row>
    <row r="59" spans="1:10" ht="25.5" customHeight="1" x14ac:dyDescent="0.2">
      <c r="A59" s="128"/>
      <c r="B59" s="133" t="s">
        <v>85</v>
      </c>
      <c r="C59" s="231" t="s">
        <v>86</v>
      </c>
      <c r="D59" s="232"/>
      <c r="E59" s="232"/>
      <c r="F59" s="138" t="s">
        <v>27</v>
      </c>
      <c r="G59" s="139"/>
      <c r="H59" s="139"/>
      <c r="I59" s="139">
        <f>'01 1.4.2 Pol'!G8+'01 1.4.2 Pol'!G15+'01 1.4.2 Pol'!G24+'01 1.4.2 Pol'!G28</f>
        <v>0</v>
      </c>
      <c r="J59" s="136" t="str">
        <f>IF(I67=0,"",I59/I67*100)</f>
        <v/>
      </c>
    </row>
    <row r="60" spans="1:10" ht="25.5" customHeight="1" x14ac:dyDescent="0.2">
      <c r="A60" s="128"/>
      <c r="B60" s="133" t="s">
        <v>87</v>
      </c>
      <c r="C60" s="231" t="s">
        <v>88</v>
      </c>
      <c r="D60" s="232"/>
      <c r="E60" s="232"/>
      <c r="F60" s="138" t="s">
        <v>27</v>
      </c>
      <c r="G60" s="139"/>
      <c r="H60" s="139"/>
      <c r="I60" s="139">
        <f>'01 1.4.1 Pol'!G78+'01 1.4.3 Pol'!G8</f>
        <v>0</v>
      </c>
      <c r="J60" s="136" t="str">
        <f>IF(I67=0,"",I60/I67*100)</f>
        <v/>
      </c>
    </row>
    <row r="61" spans="1:10" ht="25.5" customHeight="1" x14ac:dyDescent="0.2">
      <c r="A61" s="128"/>
      <c r="B61" s="133" t="s">
        <v>89</v>
      </c>
      <c r="C61" s="231" t="s">
        <v>90</v>
      </c>
      <c r="D61" s="232"/>
      <c r="E61" s="232"/>
      <c r="F61" s="138" t="s">
        <v>27</v>
      </c>
      <c r="G61" s="139"/>
      <c r="H61" s="139"/>
      <c r="I61" s="139">
        <f>'01 1.4.1 Pol'!G93</f>
        <v>0</v>
      </c>
      <c r="J61" s="136" t="str">
        <f>IF(I67=0,"",I61/I67*100)</f>
        <v/>
      </c>
    </row>
    <row r="62" spans="1:10" ht="25.5" customHeight="1" x14ac:dyDescent="0.2">
      <c r="A62" s="128"/>
      <c r="B62" s="133" t="s">
        <v>91</v>
      </c>
      <c r="C62" s="231" t="s">
        <v>92</v>
      </c>
      <c r="D62" s="232"/>
      <c r="E62" s="232"/>
      <c r="F62" s="138" t="s">
        <v>27</v>
      </c>
      <c r="G62" s="139"/>
      <c r="H62" s="139"/>
      <c r="I62" s="139">
        <f>'01 1.4.1 Pol'!G120</f>
        <v>0</v>
      </c>
      <c r="J62" s="136" t="str">
        <f>IF(I67=0,"",I62/I67*100)</f>
        <v/>
      </c>
    </row>
    <row r="63" spans="1:10" ht="25.5" customHeight="1" x14ac:dyDescent="0.2">
      <c r="A63" s="128"/>
      <c r="B63" s="133" t="s">
        <v>93</v>
      </c>
      <c r="C63" s="231" t="s">
        <v>94</v>
      </c>
      <c r="D63" s="232"/>
      <c r="E63" s="232"/>
      <c r="F63" s="138" t="s">
        <v>27</v>
      </c>
      <c r="G63" s="139"/>
      <c r="H63" s="139"/>
      <c r="I63" s="139">
        <f>'01 1.4.1 Pol'!G135+'01 1.4.2 Pol'!G31</f>
        <v>0</v>
      </c>
      <c r="J63" s="136" t="str">
        <f>IF(I67=0,"",I63/I67*100)</f>
        <v/>
      </c>
    </row>
    <row r="64" spans="1:10" ht="25.5" customHeight="1" x14ac:dyDescent="0.2">
      <c r="A64" s="128"/>
      <c r="B64" s="133" t="s">
        <v>95</v>
      </c>
      <c r="C64" s="231" t="s">
        <v>96</v>
      </c>
      <c r="D64" s="232"/>
      <c r="E64" s="232"/>
      <c r="F64" s="138" t="s">
        <v>27</v>
      </c>
      <c r="G64" s="139"/>
      <c r="H64" s="139"/>
      <c r="I64" s="139">
        <f>'01 1.4.1 Pol'!G179+'01 1.4.2 Pol'!G12+'01 1.4.2 Pol'!G19</f>
        <v>0</v>
      </c>
      <c r="J64" s="136" t="str">
        <f>IF(I67=0,"",I64/I67*100)</f>
        <v/>
      </c>
    </row>
    <row r="65" spans="1:10" ht="25.5" customHeight="1" x14ac:dyDescent="0.2">
      <c r="A65" s="128"/>
      <c r="B65" s="133" t="s">
        <v>97</v>
      </c>
      <c r="C65" s="231" t="s">
        <v>98</v>
      </c>
      <c r="D65" s="232"/>
      <c r="E65" s="232"/>
      <c r="F65" s="138" t="s">
        <v>27</v>
      </c>
      <c r="G65" s="139"/>
      <c r="H65" s="139"/>
      <c r="I65" s="139">
        <f>'01 1.4.1 Pol'!G184+'01 1.4.2 Pol'!G10+'01 1.4.2 Pol'!G26+'01 1.4.2 Pol'!G42</f>
        <v>0</v>
      </c>
      <c r="J65" s="136" t="str">
        <f>IF(I67=0,"",I65/I67*100)</f>
        <v/>
      </c>
    </row>
    <row r="66" spans="1:10" ht="25.5" customHeight="1" x14ac:dyDescent="0.2">
      <c r="A66" s="128"/>
      <c r="B66" s="133" t="s">
        <v>99</v>
      </c>
      <c r="C66" s="231" t="s">
        <v>100</v>
      </c>
      <c r="D66" s="232"/>
      <c r="E66" s="232"/>
      <c r="F66" s="138" t="s">
        <v>28</v>
      </c>
      <c r="G66" s="139"/>
      <c r="H66" s="139"/>
      <c r="I66" s="139">
        <f>'01 1.4.1 Pol'!G205</f>
        <v>0</v>
      </c>
      <c r="J66" s="136" t="str">
        <f>IF(I67=0,"",I66/I67*100)</f>
        <v/>
      </c>
    </row>
    <row r="67" spans="1:10" ht="25.5" customHeight="1" x14ac:dyDescent="0.2">
      <c r="A67" s="129"/>
      <c r="B67" s="134" t="s">
        <v>1</v>
      </c>
      <c r="C67" s="134"/>
      <c r="D67" s="135"/>
      <c r="E67" s="135"/>
      <c r="F67" s="140"/>
      <c r="G67" s="141"/>
      <c r="H67" s="141"/>
      <c r="I67" s="141">
        <f>SUM(I51:I66)</f>
        <v>0</v>
      </c>
      <c r="J67" s="137">
        <f>SUM(J51:J66)</f>
        <v>0</v>
      </c>
    </row>
    <row r="68" spans="1:10" x14ac:dyDescent="0.2">
      <c r="F68" s="93"/>
      <c r="G68" s="92"/>
      <c r="H68" s="93"/>
      <c r="I68" s="92"/>
      <c r="J68" s="94"/>
    </row>
    <row r="69" spans="1:10" x14ac:dyDescent="0.2">
      <c r="F69" s="93"/>
      <c r="G69" s="92"/>
      <c r="H69" s="93"/>
      <c r="I69" s="92"/>
      <c r="J69" s="94"/>
    </row>
    <row r="70" spans="1:10" x14ac:dyDescent="0.2">
      <c r="F70" s="93"/>
      <c r="G70" s="92"/>
      <c r="H70" s="93"/>
      <c r="I70" s="92"/>
      <c r="J70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5:E65"/>
    <mergeCell ref="C66:E6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3" t="s">
        <v>7</v>
      </c>
      <c r="B1" s="233"/>
      <c r="C1" s="234"/>
      <c r="D1" s="233"/>
      <c r="E1" s="233"/>
      <c r="F1" s="233"/>
      <c r="G1" s="233"/>
    </row>
    <row r="2" spans="1:7" ht="24.95" customHeight="1" x14ac:dyDescent="0.2">
      <c r="A2" s="73" t="s">
        <v>8</v>
      </c>
      <c r="B2" s="72"/>
      <c r="C2" s="235"/>
      <c r="D2" s="235"/>
      <c r="E2" s="235"/>
      <c r="F2" s="235"/>
      <c r="G2" s="236"/>
    </row>
    <row r="3" spans="1:7" ht="24.95" customHeight="1" x14ac:dyDescent="0.2">
      <c r="A3" s="73" t="s">
        <v>9</v>
      </c>
      <c r="B3" s="72"/>
      <c r="C3" s="235"/>
      <c r="D3" s="235"/>
      <c r="E3" s="235"/>
      <c r="F3" s="235"/>
      <c r="G3" s="236"/>
    </row>
    <row r="4" spans="1:7" ht="24.95" customHeight="1" x14ac:dyDescent="0.2">
      <c r="A4" s="73" t="s">
        <v>10</v>
      </c>
      <c r="B4" s="72"/>
      <c r="C4" s="235"/>
      <c r="D4" s="235"/>
      <c r="E4" s="235"/>
      <c r="F4" s="235"/>
      <c r="G4" s="236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9" activePane="bottomLeft" state="frozen"/>
      <selection pane="bottomLeft" activeCell="C110" sqref="C110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38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7</v>
      </c>
      <c r="B1" s="249"/>
      <c r="C1" s="249"/>
      <c r="D1" s="249"/>
      <c r="E1" s="249"/>
      <c r="F1" s="249"/>
      <c r="G1" s="249"/>
      <c r="AG1" t="s">
        <v>103</v>
      </c>
    </row>
    <row r="2" spans="1:60" ht="24.95" customHeight="1" x14ac:dyDescent="0.2">
      <c r="A2" s="144" t="s">
        <v>8</v>
      </c>
      <c r="B2" s="72" t="s">
        <v>44</v>
      </c>
      <c r="C2" s="250" t="s">
        <v>45</v>
      </c>
      <c r="D2" s="251"/>
      <c r="E2" s="251"/>
      <c r="F2" s="251"/>
      <c r="G2" s="252"/>
      <c r="AG2" t="s">
        <v>104</v>
      </c>
    </row>
    <row r="3" spans="1:60" ht="24.95" customHeight="1" x14ac:dyDescent="0.2">
      <c r="A3" s="144" t="s">
        <v>9</v>
      </c>
      <c r="B3" s="72" t="s">
        <v>57</v>
      </c>
      <c r="C3" s="250" t="s">
        <v>58</v>
      </c>
      <c r="D3" s="251"/>
      <c r="E3" s="251"/>
      <c r="F3" s="251"/>
      <c r="G3" s="252"/>
      <c r="AC3" s="91" t="s">
        <v>104</v>
      </c>
      <c r="AG3" t="s">
        <v>105</v>
      </c>
    </row>
    <row r="4" spans="1:60" ht="24.95" customHeight="1" x14ac:dyDescent="0.2">
      <c r="A4" s="145" t="s">
        <v>10</v>
      </c>
      <c r="B4" s="146" t="s">
        <v>59</v>
      </c>
      <c r="C4" s="253" t="s">
        <v>60</v>
      </c>
      <c r="D4" s="254"/>
      <c r="E4" s="254"/>
      <c r="F4" s="254"/>
      <c r="G4" s="255"/>
      <c r="AG4" t="s">
        <v>106</v>
      </c>
    </row>
    <row r="5" spans="1:60" x14ac:dyDescent="0.2">
      <c r="D5" s="143"/>
    </row>
    <row r="6" spans="1:60" ht="38.25" x14ac:dyDescent="0.2">
      <c r="A6" s="148" t="s">
        <v>107</v>
      </c>
      <c r="B6" s="150" t="s">
        <v>108</v>
      </c>
      <c r="C6" s="150" t="s">
        <v>109</v>
      </c>
      <c r="D6" s="149" t="s">
        <v>110</v>
      </c>
      <c r="E6" s="148" t="s">
        <v>111</v>
      </c>
      <c r="F6" s="147" t="s">
        <v>112</v>
      </c>
      <c r="G6" s="148" t="s">
        <v>31</v>
      </c>
      <c r="H6" s="151" t="s">
        <v>32</v>
      </c>
      <c r="I6" s="151" t="s">
        <v>113</v>
      </c>
      <c r="J6" s="151" t="s">
        <v>33</v>
      </c>
      <c r="K6" s="151" t="s">
        <v>114</v>
      </c>
      <c r="L6" s="151" t="s">
        <v>115</v>
      </c>
      <c r="M6" s="151" t="s">
        <v>116</v>
      </c>
      <c r="N6" s="151" t="s">
        <v>117</v>
      </c>
      <c r="O6" s="151" t="s">
        <v>118</v>
      </c>
      <c r="P6" s="151" t="s">
        <v>119</v>
      </c>
      <c r="Q6" s="151" t="s">
        <v>120</v>
      </c>
      <c r="R6" s="151" t="s">
        <v>121</v>
      </c>
      <c r="S6" s="151" t="s">
        <v>122</v>
      </c>
      <c r="T6" s="151" t="s">
        <v>123</v>
      </c>
      <c r="U6" s="151" t="s">
        <v>124</v>
      </c>
      <c r="V6" s="151" t="s">
        <v>125</v>
      </c>
      <c r="W6" s="151" t="s">
        <v>126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2" t="s">
        <v>127</v>
      </c>
      <c r="B8" s="163" t="s">
        <v>69</v>
      </c>
      <c r="C8" s="181" t="s">
        <v>70</v>
      </c>
      <c r="D8" s="164"/>
      <c r="E8" s="165"/>
      <c r="F8" s="166"/>
      <c r="G8" s="167">
        <f>SUMIF(AG9:AG15,"&lt;&gt;NOR",G9:G15)</f>
        <v>0</v>
      </c>
      <c r="H8" s="161"/>
      <c r="I8" s="161">
        <f>SUM(I9:I15)</f>
        <v>0</v>
      </c>
      <c r="J8" s="161"/>
      <c r="K8" s="161">
        <f>SUM(K9:K15)</f>
        <v>0</v>
      </c>
      <c r="L8" s="161"/>
      <c r="M8" s="161">
        <f>SUM(M9:M15)</f>
        <v>0</v>
      </c>
      <c r="N8" s="161"/>
      <c r="O8" s="161">
        <f>SUM(O9:O15)</f>
        <v>0</v>
      </c>
      <c r="P8" s="161"/>
      <c r="Q8" s="161">
        <f>SUM(Q9:Q15)</f>
        <v>0</v>
      </c>
      <c r="R8" s="161"/>
      <c r="S8" s="161"/>
      <c r="T8" s="161"/>
      <c r="U8" s="161"/>
      <c r="V8" s="161">
        <f>SUM(V9:V15)</f>
        <v>0.89</v>
      </c>
      <c r="W8" s="161"/>
      <c r="AG8" t="s">
        <v>128</v>
      </c>
    </row>
    <row r="9" spans="1:60" outlineLevel="1" x14ac:dyDescent="0.2">
      <c r="A9" s="174">
        <v>1</v>
      </c>
      <c r="B9" s="175" t="s">
        <v>129</v>
      </c>
      <c r="C9" s="182" t="s">
        <v>130</v>
      </c>
      <c r="D9" s="176" t="s">
        <v>131</v>
      </c>
      <c r="E9" s="177">
        <v>5</v>
      </c>
      <c r="F9" s="178"/>
      <c r="G9" s="179">
        <f t="shared" ref="G9:G15" si="0">ROUND(E9*F9,2)</f>
        <v>0</v>
      </c>
      <c r="H9" s="160"/>
      <c r="I9" s="159">
        <f t="shared" ref="I9:I15" si="1">ROUND(E9*H9,2)</f>
        <v>0</v>
      </c>
      <c r="J9" s="160"/>
      <c r="K9" s="159">
        <f t="shared" ref="K9:K15" si="2">ROUND(E9*J9,2)</f>
        <v>0</v>
      </c>
      <c r="L9" s="159">
        <v>21</v>
      </c>
      <c r="M9" s="159">
        <f t="shared" ref="M9:M15" si="3">G9*(1+L9/100)</f>
        <v>0</v>
      </c>
      <c r="N9" s="159">
        <v>0</v>
      </c>
      <c r="O9" s="159">
        <f t="shared" ref="O9:O15" si="4">ROUND(E9*N9,2)</f>
        <v>0</v>
      </c>
      <c r="P9" s="159">
        <v>0</v>
      </c>
      <c r="Q9" s="159">
        <f t="shared" ref="Q9:Q15" si="5">ROUND(E9*P9,2)</f>
        <v>0</v>
      </c>
      <c r="R9" s="159"/>
      <c r="S9" s="159" t="s">
        <v>132</v>
      </c>
      <c r="T9" s="159" t="s">
        <v>133</v>
      </c>
      <c r="U9" s="159">
        <v>0.17700000000000002</v>
      </c>
      <c r="V9" s="159">
        <f t="shared" ref="V9:V15" si="6">ROUND(E9*U9,2)</f>
        <v>0.89</v>
      </c>
      <c r="W9" s="159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134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74">
        <v>2</v>
      </c>
      <c r="B10" s="175" t="s">
        <v>135</v>
      </c>
      <c r="C10" s="182" t="s">
        <v>136</v>
      </c>
      <c r="D10" s="176" t="s">
        <v>137</v>
      </c>
      <c r="E10" s="177">
        <v>2</v>
      </c>
      <c r="F10" s="178"/>
      <c r="G10" s="179">
        <f t="shared" si="0"/>
        <v>0</v>
      </c>
      <c r="H10" s="160"/>
      <c r="I10" s="159">
        <f t="shared" si="1"/>
        <v>0</v>
      </c>
      <c r="J10" s="160"/>
      <c r="K10" s="159">
        <f t="shared" si="2"/>
        <v>0</v>
      </c>
      <c r="L10" s="159">
        <v>21</v>
      </c>
      <c r="M10" s="159">
        <f t="shared" si="3"/>
        <v>0</v>
      </c>
      <c r="N10" s="159">
        <v>0</v>
      </c>
      <c r="O10" s="159">
        <f t="shared" si="4"/>
        <v>0</v>
      </c>
      <c r="P10" s="159">
        <v>0</v>
      </c>
      <c r="Q10" s="159">
        <f t="shared" si="5"/>
        <v>0</v>
      </c>
      <c r="R10" s="159"/>
      <c r="S10" s="159" t="s">
        <v>138</v>
      </c>
      <c r="T10" s="159" t="s">
        <v>133</v>
      </c>
      <c r="U10" s="159">
        <v>0</v>
      </c>
      <c r="V10" s="159">
        <f t="shared" si="6"/>
        <v>0</v>
      </c>
      <c r="W10" s="159"/>
      <c r="X10" s="152"/>
      <c r="Y10" s="152"/>
      <c r="Z10" s="152"/>
      <c r="AA10" s="152"/>
      <c r="AB10" s="152"/>
      <c r="AC10" s="152"/>
      <c r="AD10" s="152"/>
      <c r="AE10" s="152"/>
      <c r="AF10" s="152"/>
      <c r="AG10" s="152" t="s">
        <v>139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ht="22.5" outlineLevel="1" x14ac:dyDescent="0.2">
      <c r="A11" s="174">
        <v>3</v>
      </c>
      <c r="B11" s="175" t="s">
        <v>140</v>
      </c>
      <c r="C11" s="182" t="s">
        <v>141</v>
      </c>
      <c r="D11" s="176" t="s">
        <v>131</v>
      </c>
      <c r="E11" s="177">
        <v>90</v>
      </c>
      <c r="F11" s="178"/>
      <c r="G11" s="179">
        <f t="shared" si="0"/>
        <v>0</v>
      </c>
      <c r="H11" s="160"/>
      <c r="I11" s="159">
        <f t="shared" si="1"/>
        <v>0</v>
      </c>
      <c r="J11" s="160"/>
      <c r="K11" s="159">
        <f t="shared" si="2"/>
        <v>0</v>
      </c>
      <c r="L11" s="159">
        <v>21</v>
      </c>
      <c r="M11" s="159">
        <f t="shared" si="3"/>
        <v>0</v>
      </c>
      <c r="N11" s="159">
        <v>0</v>
      </c>
      <c r="O11" s="159">
        <f t="shared" si="4"/>
        <v>0</v>
      </c>
      <c r="P11" s="159">
        <v>0</v>
      </c>
      <c r="Q11" s="159">
        <f t="shared" si="5"/>
        <v>0</v>
      </c>
      <c r="R11" s="159"/>
      <c r="S11" s="159" t="s">
        <v>138</v>
      </c>
      <c r="T11" s="159" t="s">
        <v>133</v>
      </c>
      <c r="U11" s="159">
        <v>0</v>
      </c>
      <c r="V11" s="159">
        <f t="shared" si="6"/>
        <v>0</v>
      </c>
      <c r="W11" s="159"/>
      <c r="X11" s="152"/>
      <c r="Y11" s="152"/>
      <c r="Z11" s="152"/>
      <c r="AA11" s="152"/>
      <c r="AB11" s="152"/>
      <c r="AC11" s="152"/>
      <c r="AD11" s="152"/>
      <c r="AE11" s="152"/>
      <c r="AF11" s="152"/>
      <c r="AG11" s="152" t="s">
        <v>139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74">
        <v>4</v>
      </c>
      <c r="B12" s="175" t="s">
        <v>142</v>
      </c>
      <c r="C12" s="182" t="s">
        <v>143</v>
      </c>
      <c r="D12" s="176" t="s">
        <v>144</v>
      </c>
      <c r="E12" s="177">
        <v>20</v>
      </c>
      <c r="F12" s="178"/>
      <c r="G12" s="179">
        <f t="shared" si="0"/>
        <v>0</v>
      </c>
      <c r="H12" s="160"/>
      <c r="I12" s="159">
        <f t="shared" si="1"/>
        <v>0</v>
      </c>
      <c r="J12" s="160"/>
      <c r="K12" s="159">
        <f t="shared" si="2"/>
        <v>0</v>
      </c>
      <c r="L12" s="159">
        <v>21</v>
      </c>
      <c r="M12" s="159">
        <f t="shared" si="3"/>
        <v>0</v>
      </c>
      <c r="N12" s="159">
        <v>0</v>
      </c>
      <c r="O12" s="159">
        <f t="shared" si="4"/>
        <v>0</v>
      </c>
      <c r="P12" s="159">
        <v>0</v>
      </c>
      <c r="Q12" s="159">
        <f t="shared" si="5"/>
        <v>0</v>
      </c>
      <c r="R12" s="159"/>
      <c r="S12" s="159" t="s">
        <v>138</v>
      </c>
      <c r="T12" s="159" t="s">
        <v>133</v>
      </c>
      <c r="U12" s="159">
        <v>0</v>
      </c>
      <c r="V12" s="159">
        <f t="shared" si="6"/>
        <v>0</v>
      </c>
      <c r="W12" s="159"/>
      <c r="X12" s="152"/>
      <c r="Y12" s="152"/>
      <c r="Z12" s="152"/>
      <c r="AA12" s="152"/>
      <c r="AB12" s="152"/>
      <c r="AC12" s="152"/>
      <c r="AD12" s="152"/>
      <c r="AE12" s="152"/>
      <c r="AF12" s="152"/>
      <c r="AG12" s="152" t="s">
        <v>134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74">
        <v>5</v>
      </c>
      <c r="B13" s="175" t="s">
        <v>145</v>
      </c>
      <c r="C13" s="182" t="s">
        <v>146</v>
      </c>
      <c r="D13" s="176" t="s">
        <v>131</v>
      </c>
      <c r="E13" s="177">
        <v>90</v>
      </c>
      <c r="F13" s="178"/>
      <c r="G13" s="179">
        <f t="shared" si="0"/>
        <v>0</v>
      </c>
      <c r="H13" s="160"/>
      <c r="I13" s="159">
        <f t="shared" si="1"/>
        <v>0</v>
      </c>
      <c r="J13" s="160"/>
      <c r="K13" s="159">
        <f t="shared" si="2"/>
        <v>0</v>
      </c>
      <c r="L13" s="159">
        <v>21</v>
      </c>
      <c r="M13" s="159">
        <f t="shared" si="3"/>
        <v>0</v>
      </c>
      <c r="N13" s="159">
        <v>0</v>
      </c>
      <c r="O13" s="159">
        <f t="shared" si="4"/>
        <v>0</v>
      </c>
      <c r="P13" s="159">
        <v>0</v>
      </c>
      <c r="Q13" s="159">
        <f t="shared" si="5"/>
        <v>0</v>
      </c>
      <c r="R13" s="159"/>
      <c r="S13" s="159" t="s">
        <v>138</v>
      </c>
      <c r="T13" s="159" t="s">
        <v>133</v>
      </c>
      <c r="U13" s="159">
        <v>0</v>
      </c>
      <c r="V13" s="159">
        <f t="shared" si="6"/>
        <v>0</v>
      </c>
      <c r="W13" s="159"/>
      <c r="X13" s="152"/>
      <c r="Y13" s="152"/>
      <c r="Z13" s="152"/>
      <c r="AA13" s="152"/>
      <c r="AB13" s="152"/>
      <c r="AC13" s="152"/>
      <c r="AD13" s="152"/>
      <c r="AE13" s="152"/>
      <c r="AF13" s="152"/>
      <c r="AG13" s="152" t="s">
        <v>134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74">
        <v>6</v>
      </c>
      <c r="B14" s="175" t="s">
        <v>147</v>
      </c>
      <c r="C14" s="182" t="s">
        <v>148</v>
      </c>
      <c r="D14" s="176" t="s">
        <v>131</v>
      </c>
      <c r="E14" s="177">
        <v>55</v>
      </c>
      <c r="F14" s="178"/>
      <c r="G14" s="179">
        <f t="shared" si="0"/>
        <v>0</v>
      </c>
      <c r="H14" s="160"/>
      <c r="I14" s="159">
        <f t="shared" si="1"/>
        <v>0</v>
      </c>
      <c r="J14" s="160"/>
      <c r="K14" s="159">
        <f t="shared" si="2"/>
        <v>0</v>
      </c>
      <c r="L14" s="159">
        <v>21</v>
      </c>
      <c r="M14" s="159">
        <f t="shared" si="3"/>
        <v>0</v>
      </c>
      <c r="N14" s="159">
        <v>0</v>
      </c>
      <c r="O14" s="159">
        <f t="shared" si="4"/>
        <v>0</v>
      </c>
      <c r="P14" s="159">
        <v>0</v>
      </c>
      <c r="Q14" s="159">
        <f t="shared" si="5"/>
        <v>0</v>
      </c>
      <c r="R14" s="159"/>
      <c r="S14" s="159" t="s">
        <v>138</v>
      </c>
      <c r="T14" s="159" t="s">
        <v>133</v>
      </c>
      <c r="U14" s="159">
        <v>0</v>
      </c>
      <c r="V14" s="159">
        <f t="shared" si="6"/>
        <v>0</v>
      </c>
      <c r="W14" s="159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149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">
      <c r="A15" s="174">
        <v>7</v>
      </c>
      <c r="B15" s="175" t="s">
        <v>150</v>
      </c>
      <c r="C15" s="182" t="s">
        <v>151</v>
      </c>
      <c r="D15" s="176" t="s">
        <v>131</v>
      </c>
      <c r="E15" s="177">
        <v>145</v>
      </c>
      <c r="F15" s="178"/>
      <c r="G15" s="179">
        <f t="shared" si="0"/>
        <v>0</v>
      </c>
      <c r="H15" s="160"/>
      <c r="I15" s="159">
        <f t="shared" si="1"/>
        <v>0</v>
      </c>
      <c r="J15" s="160"/>
      <c r="K15" s="159">
        <f t="shared" si="2"/>
        <v>0</v>
      </c>
      <c r="L15" s="159">
        <v>21</v>
      </c>
      <c r="M15" s="159">
        <f t="shared" si="3"/>
        <v>0</v>
      </c>
      <c r="N15" s="159">
        <v>0</v>
      </c>
      <c r="O15" s="159">
        <f t="shared" si="4"/>
        <v>0</v>
      </c>
      <c r="P15" s="159">
        <v>0</v>
      </c>
      <c r="Q15" s="159">
        <f t="shared" si="5"/>
        <v>0</v>
      </c>
      <c r="R15" s="159"/>
      <c r="S15" s="159" t="s">
        <v>138</v>
      </c>
      <c r="T15" s="159" t="s">
        <v>133</v>
      </c>
      <c r="U15" s="159">
        <v>0</v>
      </c>
      <c r="V15" s="159">
        <f t="shared" si="6"/>
        <v>0</v>
      </c>
      <c r="W15" s="159"/>
      <c r="X15" s="152"/>
      <c r="Y15" s="152"/>
      <c r="Z15" s="152"/>
      <c r="AA15" s="152"/>
      <c r="AB15" s="152"/>
      <c r="AC15" s="152"/>
      <c r="AD15" s="152"/>
      <c r="AE15" s="152"/>
      <c r="AF15" s="152"/>
      <c r="AG15" s="152" t="s">
        <v>152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x14ac:dyDescent="0.2">
      <c r="A16" s="162" t="s">
        <v>127</v>
      </c>
      <c r="B16" s="163" t="s">
        <v>71</v>
      </c>
      <c r="C16" s="181" t="s">
        <v>72</v>
      </c>
      <c r="D16" s="164"/>
      <c r="E16" s="165"/>
      <c r="F16" s="166"/>
      <c r="G16" s="167">
        <f>SUMIF(AG17:AG24,"&lt;&gt;NOR",G17:G24)</f>
        <v>0</v>
      </c>
      <c r="H16" s="161"/>
      <c r="I16" s="161">
        <f>SUM(I17:I24)</f>
        <v>0</v>
      </c>
      <c r="J16" s="161"/>
      <c r="K16" s="161">
        <f>SUM(K17:K24)</f>
        <v>0</v>
      </c>
      <c r="L16" s="161"/>
      <c r="M16" s="161">
        <f>SUM(M17:M24)</f>
        <v>0</v>
      </c>
      <c r="N16" s="161"/>
      <c r="O16" s="161">
        <f>SUM(O17:O24)</f>
        <v>0.02</v>
      </c>
      <c r="P16" s="161"/>
      <c r="Q16" s="161">
        <f>SUM(Q17:Q24)</f>
        <v>5.9999999999999991</v>
      </c>
      <c r="R16" s="161"/>
      <c r="S16" s="161"/>
      <c r="T16" s="161"/>
      <c r="U16" s="161"/>
      <c r="V16" s="161">
        <f>SUM(V17:V24)</f>
        <v>74.42</v>
      </c>
      <c r="W16" s="161"/>
      <c r="AG16" t="s">
        <v>128</v>
      </c>
    </row>
    <row r="17" spans="1:60" outlineLevel="1" x14ac:dyDescent="0.2">
      <c r="A17" s="174">
        <v>8</v>
      </c>
      <c r="B17" s="175" t="s">
        <v>153</v>
      </c>
      <c r="C17" s="182" t="s">
        <v>154</v>
      </c>
      <c r="D17" s="176" t="s">
        <v>137</v>
      </c>
      <c r="E17" s="177">
        <v>2</v>
      </c>
      <c r="F17" s="178"/>
      <c r="G17" s="179">
        <f t="shared" ref="G17:G24" si="7">ROUND(E17*F17,2)</f>
        <v>0</v>
      </c>
      <c r="H17" s="160"/>
      <c r="I17" s="159">
        <f t="shared" ref="I17:I24" si="8">ROUND(E17*H17,2)</f>
        <v>0</v>
      </c>
      <c r="J17" s="160"/>
      <c r="K17" s="159">
        <f t="shared" ref="K17:K24" si="9">ROUND(E17*J17,2)</f>
        <v>0</v>
      </c>
      <c r="L17" s="159">
        <v>21</v>
      </c>
      <c r="M17" s="159">
        <f t="shared" ref="M17:M24" si="10">G17*(1+L17/100)</f>
        <v>0</v>
      </c>
      <c r="N17" s="159">
        <v>4.2300000000000003E-3</v>
      </c>
      <c r="O17" s="159">
        <f t="shared" ref="O17:O24" si="11">ROUND(E17*N17,2)</f>
        <v>0.01</v>
      </c>
      <c r="P17" s="159">
        <v>2.1700000000000004</v>
      </c>
      <c r="Q17" s="159">
        <f t="shared" ref="Q17:Q24" si="12">ROUND(E17*P17,2)</f>
        <v>4.34</v>
      </c>
      <c r="R17" s="159"/>
      <c r="S17" s="159" t="s">
        <v>132</v>
      </c>
      <c r="T17" s="159" t="s">
        <v>155</v>
      </c>
      <c r="U17" s="159">
        <v>17.119000000000003</v>
      </c>
      <c r="V17" s="159">
        <f t="shared" ref="V17:V24" si="13">ROUND(E17*U17,2)</f>
        <v>34.24</v>
      </c>
      <c r="W17" s="159"/>
      <c r="X17" s="152"/>
      <c r="Y17" s="152"/>
      <c r="Z17" s="152"/>
      <c r="AA17" s="152"/>
      <c r="AB17" s="152"/>
      <c r="AC17" s="152"/>
      <c r="AD17" s="152"/>
      <c r="AE17" s="152"/>
      <c r="AF17" s="152"/>
      <c r="AG17" s="152" t="s">
        <v>139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ht="22.5" outlineLevel="1" x14ac:dyDescent="0.2">
      <c r="A18" s="174">
        <v>9</v>
      </c>
      <c r="B18" s="175" t="s">
        <v>156</v>
      </c>
      <c r="C18" s="182" t="s">
        <v>157</v>
      </c>
      <c r="D18" s="176" t="s">
        <v>144</v>
      </c>
      <c r="E18" s="177">
        <v>50</v>
      </c>
      <c r="F18" s="178"/>
      <c r="G18" s="179">
        <f t="shared" si="7"/>
        <v>0</v>
      </c>
      <c r="H18" s="160"/>
      <c r="I18" s="159">
        <f t="shared" si="8"/>
        <v>0</v>
      </c>
      <c r="J18" s="160"/>
      <c r="K18" s="159">
        <f t="shared" si="9"/>
        <v>0</v>
      </c>
      <c r="L18" s="159">
        <v>21</v>
      </c>
      <c r="M18" s="159">
        <f t="shared" si="10"/>
        <v>0</v>
      </c>
      <c r="N18" s="159">
        <v>5.0000000000000002E-5</v>
      </c>
      <c r="O18" s="159">
        <f t="shared" si="11"/>
        <v>0</v>
      </c>
      <c r="P18" s="159">
        <v>5.3200000000000001E-3</v>
      </c>
      <c r="Q18" s="159">
        <f t="shared" si="12"/>
        <v>0.27</v>
      </c>
      <c r="R18" s="159"/>
      <c r="S18" s="159" t="s">
        <v>132</v>
      </c>
      <c r="T18" s="159" t="s">
        <v>155</v>
      </c>
      <c r="U18" s="159">
        <v>0.10300000000000001</v>
      </c>
      <c r="V18" s="159">
        <f t="shared" si="13"/>
        <v>5.15</v>
      </c>
      <c r="W18" s="159"/>
      <c r="X18" s="152"/>
      <c r="Y18" s="152"/>
      <c r="Z18" s="152"/>
      <c r="AA18" s="152"/>
      <c r="AB18" s="152"/>
      <c r="AC18" s="152"/>
      <c r="AD18" s="152"/>
      <c r="AE18" s="152"/>
      <c r="AF18" s="152"/>
      <c r="AG18" s="152" t="s">
        <v>139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outlineLevel="1" x14ac:dyDescent="0.2">
      <c r="A19" s="174">
        <v>10</v>
      </c>
      <c r="B19" s="175" t="s">
        <v>158</v>
      </c>
      <c r="C19" s="182" t="s">
        <v>159</v>
      </c>
      <c r="D19" s="176" t="s">
        <v>144</v>
      </c>
      <c r="E19" s="177">
        <v>20</v>
      </c>
      <c r="F19" s="178"/>
      <c r="G19" s="179">
        <f t="shared" si="7"/>
        <v>0</v>
      </c>
      <c r="H19" s="160"/>
      <c r="I19" s="159">
        <f t="shared" si="8"/>
        <v>0</v>
      </c>
      <c r="J19" s="160"/>
      <c r="K19" s="159">
        <f t="shared" si="9"/>
        <v>0</v>
      </c>
      <c r="L19" s="159">
        <v>21</v>
      </c>
      <c r="M19" s="159">
        <f t="shared" si="10"/>
        <v>0</v>
      </c>
      <c r="N19" s="159">
        <v>6.0000000000000002E-5</v>
      </c>
      <c r="O19" s="159">
        <f t="shared" si="11"/>
        <v>0</v>
      </c>
      <c r="P19" s="159">
        <v>8.4100000000000008E-3</v>
      </c>
      <c r="Q19" s="159">
        <f t="shared" si="12"/>
        <v>0.17</v>
      </c>
      <c r="R19" s="159"/>
      <c r="S19" s="159" t="s">
        <v>132</v>
      </c>
      <c r="T19" s="159" t="s">
        <v>155</v>
      </c>
      <c r="U19" s="159">
        <v>0.18700000000000003</v>
      </c>
      <c r="V19" s="159">
        <f t="shared" si="13"/>
        <v>3.74</v>
      </c>
      <c r="W19" s="159"/>
      <c r="X19" s="152"/>
      <c r="Y19" s="152"/>
      <c r="Z19" s="152"/>
      <c r="AA19" s="152"/>
      <c r="AB19" s="152"/>
      <c r="AC19" s="152"/>
      <c r="AD19" s="152"/>
      <c r="AE19" s="152"/>
      <c r="AF19" s="152"/>
      <c r="AG19" s="152" t="s">
        <v>139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74">
        <v>11</v>
      </c>
      <c r="B20" s="175" t="s">
        <v>160</v>
      </c>
      <c r="C20" s="182" t="s">
        <v>161</v>
      </c>
      <c r="D20" s="176" t="s">
        <v>137</v>
      </c>
      <c r="E20" s="177">
        <v>30</v>
      </c>
      <c r="F20" s="178"/>
      <c r="G20" s="179">
        <f t="shared" si="7"/>
        <v>0</v>
      </c>
      <c r="H20" s="160"/>
      <c r="I20" s="159">
        <f t="shared" si="8"/>
        <v>0</v>
      </c>
      <c r="J20" s="160"/>
      <c r="K20" s="159">
        <f t="shared" si="9"/>
        <v>0</v>
      </c>
      <c r="L20" s="159">
        <v>21</v>
      </c>
      <c r="M20" s="159">
        <f t="shared" si="10"/>
        <v>0</v>
      </c>
      <c r="N20" s="159">
        <v>2.0000000000000002E-5</v>
      </c>
      <c r="O20" s="159">
        <f t="shared" si="11"/>
        <v>0</v>
      </c>
      <c r="P20" s="159">
        <v>3.9000000000000007E-2</v>
      </c>
      <c r="Q20" s="159">
        <f t="shared" si="12"/>
        <v>1.17</v>
      </c>
      <c r="R20" s="159"/>
      <c r="S20" s="159" t="s">
        <v>132</v>
      </c>
      <c r="T20" s="159" t="s">
        <v>155</v>
      </c>
      <c r="U20" s="159">
        <v>0.70700000000000007</v>
      </c>
      <c r="V20" s="159">
        <f t="shared" si="13"/>
        <v>21.21</v>
      </c>
      <c r="W20" s="159"/>
      <c r="X20" s="152"/>
      <c r="Y20" s="152"/>
      <c r="Z20" s="152"/>
      <c r="AA20" s="152"/>
      <c r="AB20" s="152"/>
      <c r="AC20" s="152"/>
      <c r="AD20" s="152"/>
      <c r="AE20" s="152"/>
      <c r="AF20" s="152"/>
      <c r="AG20" s="152" t="s">
        <v>139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74">
        <v>12</v>
      </c>
      <c r="B21" s="175" t="s">
        <v>162</v>
      </c>
      <c r="C21" s="182" t="s">
        <v>163</v>
      </c>
      <c r="D21" s="176" t="s">
        <v>137</v>
      </c>
      <c r="E21" s="177">
        <v>44</v>
      </c>
      <c r="F21" s="178"/>
      <c r="G21" s="179">
        <f t="shared" si="7"/>
        <v>0</v>
      </c>
      <c r="H21" s="160"/>
      <c r="I21" s="159">
        <f t="shared" si="8"/>
        <v>0</v>
      </c>
      <c r="J21" s="160"/>
      <c r="K21" s="159">
        <f t="shared" si="9"/>
        <v>0</v>
      </c>
      <c r="L21" s="159">
        <v>21</v>
      </c>
      <c r="M21" s="159">
        <f t="shared" si="10"/>
        <v>0</v>
      </c>
      <c r="N21" s="159">
        <v>1.3000000000000002E-4</v>
      </c>
      <c r="O21" s="159">
        <f t="shared" si="11"/>
        <v>0.01</v>
      </c>
      <c r="P21" s="159">
        <v>1.1000000000000001E-3</v>
      </c>
      <c r="Q21" s="159">
        <f t="shared" si="12"/>
        <v>0.05</v>
      </c>
      <c r="R21" s="159"/>
      <c r="S21" s="159" t="s">
        <v>132</v>
      </c>
      <c r="T21" s="159" t="s">
        <v>155</v>
      </c>
      <c r="U21" s="159">
        <v>0.22900000000000001</v>
      </c>
      <c r="V21" s="159">
        <f t="shared" si="13"/>
        <v>10.08</v>
      </c>
      <c r="W21" s="159"/>
      <c r="X21" s="152"/>
      <c r="Y21" s="152"/>
      <c r="Z21" s="152"/>
      <c r="AA21" s="152"/>
      <c r="AB21" s="152"/>
      <c r="AC21" s="152"/>
      <c r="AD21" s="152"/>
      <c r="AE21" s="152"/>
      <c r="AF21" s="152"/>
      <c r="AG21" s="152" t="s">
        <v>139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74">
        <v>13</v>
      </c>
      <c r="B22" s="175" t="s">
        <v>164</v>
      </c>
      <c r="C22" s="182" t="s">
        <v>165</v>
      </c>
      <c r="D22" s="176" t="s">
        <v>137</v>
      </c>
      <c r="E22" s="177">
        <v>3</v>
      </c>
      <c r="F22" s="178"/>
      <c r="G22" s="179">
        <f t="shared" si="7"/>
        <v>0</v>
      </c>
      <c r="H22" s="160"/>
      <c r="I22" s="159">
        <f t="shared" si="8"/>
        <v>0</v>
      </c>
      <c r="J22" s="160"/>
      <c r="K22" s="159">
        <f t="shared" si="9"/>
        <v>0</v>
      </c>
      <c r="L22" s="159">
        <v>21</v>
      </c>
      <c r="M22" s="159">
        <f t="shared" si="10"/>
        <v>0</v>
      </c>
      <c r="N22" s="159">
        <v>0</v>
      </c>
      <c r="O22" s="159">
        <f t="shared" si="11"/>
        <v>0</v>
      </c>
      <c r="P22" s="159">
        <v>0</v>
      </c>
      <c r="Q22" s="159">
        <f t="shared" si="12"/>
        <v>0</v>
      </c>
      <c r="R22" s="159"/>
      <c r="S22" s="159" t="s">
        <v>138</v>
      </c>
      <c r="T22" s="159" t="s">
        <v>133</v>
      </c>
      <c r="U22" s="159">
        <v>0</v>
      </c>
      <c r="V22" s="159">
        <f t="shared" si="13"/>
        <v>0</v>
      </c>
      <c r="W22" s="159"/>
      <c r="X22" s="152"/>
      <c r="Y22" s="152"/>
      <c r="Z22" s="152"/>
      <c r="AA22" s="152"/>
      <c r="AB22" s="152"/>
      <c r="AC22" s="152"/>
      <c r="AD22" s="152"/>
      <c r="AE22" s="152"/>
      <c r="AF22" s="152"/>
      <c r="AG22" s="152" t="s">
        <v>139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4">
        <v>14</v>
      </c>
      <c r="B23" s="175" t="s">
        <v>166</v>
      </c>
      <c r="C23" s="182" t="s">
        <v>167</v>
      </c>
      <c r="D23" s="176" t="s">
        <v>137</v>
      </c>
      <c r="E23" s="177">
        <v>2</v>
      </c>
      <c r="F23" s="178"/>
      <c r="G23" s="179">
        <f t="shared" si="7"/>
        <v>0</v>
      </c>
      <c r="H23" s="160"/>
      <c r="I23" s="159">
        <f t="shared" si="8"/>
        <v>0</v>
      </c>
      <c r="J23" s="160"/>
      <c r="K23" s="159">
        <f t="shared" si="9"/>
        <v>0</v>
      </c>
      <c r="L23" s="159">
        <v>21</v>
      </c>
      <c r="M23" s="159">
        <f t="shared" si="10"/>
        <v>0</v>
      </c>
      <c r="N23" s="159">
        <v>0</v>
      </c>
      <c r="O23" s="159">
        <f t="shared" si="11"/>
        <v>0</v>
      </c>
      <c r="P23" s="159">
        <v>0</v>
      </c>
      <c r="Q23" s="159">
        <f t="shared" si="12"/>
        <v>0</v>
      </c>
      <c r="R23" s="159"/>
      <c r="S23" s="159" t="s">
        <v>138</v>
      </c>
      <c r="T23" s="159" t="s">
        <v>133</v>
      </c>
      <c r="U23" s="159">
        <v>0</v>
      </c>
      <c r="V23" s="159">
        <f t="shared" si="13"/>
        <v>0</v>
      </c>
      <c r="W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 t="s">
        <v>139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">
      <c r="A24" s="174">
        <v>15</v>
      </c>
      <c r="B24" s="175" t="s">
        <v>168</v>
      </c>
      <c r="C24" s="182" t="s">
        <v>169</v>
      </c>
      <c r="D24" s="176" t="s">
        <v>144</v>
      </c>
      <c r="E24" s="177">
        <v>70</v>
      </c>
      <c r="F24" s="178"/>
      <c r="G24" s="179">
        <f t="shared" si="7"/>
        <v>0</v>
      </c>
      <c r="H24" s="160"/>
      <c r="I24" s="159">
        <f t="shared" si="8"/>
        <v>0</v>
      </c>
      <c r="J24" s="160"/>
      <c r="K24" s="159">
        <f t="shared" si="9"/>
        <v>0</v>
      </c>
      <c r="L24" s="159">
        <v>21</v>
      </c>
      <c r="M24" s="159">
        <f t="shared" si="10"/>
        <v>0</v>
      </c>
      <c r="N24" s="159">
        <v>0</v>
      </c>
      <c r="O24" s="159">
        <f t="shared" si="11"/>
        <v>0</v>
      </c>
      <c r="P24" s="159">
        <v>0</v>
      </c>
      <c r="Q24" s="159">
        <f t="shared" si="12"/>
        <v>0</v>
      </c>
      <c r="R24" s="159"/>
      <c r="S24" s="159" t="s">
        <v>138</v>
      </c>
      <c r="T24" s="159" t="s">
        <v>133</v>
      </c>
      <c r="U24" s="159">
        <v>0</v>
      </c>
      <c r="V24" s="159">
        <f t="shared" si="13"/>
        <v>0</v>
      </c>
      <c r="W24" s="159"/>
      <c r="X24" s="152"/>
      <c r="Y24" s="152"/>
      <c r="Z24" s="152"/>
      <c r="AA24" s="152"/>
      <c r="AB24" s="152"/>
      <c r="AC24" s="152"/>
      <c r="AD24" s="152"/>
      <c r="AE24" s="152"/>
      <c r="AF24" s="152"/>
      <c r="AG24" s="152" t="s">
        <v>139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x14ac:dyDescent="0.2">
      <c r="A25" s="162" t="s">
        <v>127</v>
      </c>
      <c r="B25" s="163" t="s">
        <v>73</v>
      </c>
      <c r="C25" s="181" t="s">
        <v>74</v>
      </c>
      <c r="D25" s="164"/>
      <c r="E25" s="165"/>
      <c r="F25" s="166"/>
      <c r="G25" s="167">
        <f>SUMIF(AG26:AG30,"&lt;&gt;NOR",G26:G30)</f>
        <v>0</v>
      </c>
      <c r="H25" s="161"/>
      <c r="I25" s="161">
        <f>SUM(I26:I30)</f>
        <v>0</v>
      </c>
      <c r="J25" s="161"/>
      <c r="K25" s="161">
        <f>SUM(K26:K30)</f>
        <v>0</v>
      </c>
      <c r="L25" s="161"/>
      <c r="M25" s="161">
        <f>SUM(M26:M30)</f>
        <v>0</v>
      </c>
      <c r="N25" s="161"/>
      <c r="O25" s="161">
        <f>SUM(O26:O30)</f>
        <v>0</v>
      </c>
      <c r="P25" s="161"/>
      <c r="Q25" s="161">
        <f>SUM(Q26:Q30)</f>
        <v>0</v>
      </c>
      <c r="R25" s="161"/>
      <c r="S25" s="161"/>
      <c r="T25" s="161"/>
      <c r="U25" s="161"/>
      <c r="V25" s="161">
        <f>SUM(V26:V30)</f>
        <v>25.5</v>
      </c>
      <c r="W25" s="161"/>
      <c r="AG25" t="s">
        <v>128</v>
      </c>
    </row>
    <row r="26" spans="1:60" outlineLevel="1" x14ac:dyDescent="0.2">
      <c r="A26" s="174">
        <v>16</v>
      </c>
      <c r="B26" s="175" t="s">
        <v>170</v>
      </c>
      <c r="C26" s="182" t="s">
        <v>171</v>
      </c>
      <c r="D26" s="176" t="s">
        <v>137</v>
      </c>
      <c r="E26" s="177">
        <v>1</v>
      </c>
      <c r="F26" s="178"/>
      <c r="G26" s="179">
        <f>ROUND(E26*F26,2)</f>
        <v>0</v>
      </c>
      <c r="H26" s="160"/>
      <c r="I26" s="159">
        <f>ROUND(E26*H26,2)</f>
        <v>0</v>
      </c>
      <c r="J26" s="160"/>
      <c r="K26" s="159">
        <f>ROUND(E26*J26,2)</f>
        <v>0</v>
      </c>
      <c r="L26" s="159">
        <v>21</v>
      </c>
      <c r="M26" s="159">
        <f>G26*(1+L26/100)</f>
        <v>0</v>
      </c>
      <c r="N26" s="159">
        <v>0</v>
      </c>
      <c r="O26" s="159">
        <f>ROUND(E26*N26,2)</f>
        <v>0</v>
      </c>
      <c r="P26" s="159">
        <v>0</v>
      </c>
      <c r="Q26" s="159">
        <f>ROUND(E26*P26,2)</f>
        <v>0</v>
      </c>
      <c r="R26" s="159"/>
      <c r="S26" s="159" t="s">
        <v>138</v>
      </c>
      <c r="T26" s="159" t="s">
        <v>133</v>
      </c>
      <c r="U26" s="159">
        <v>0</v>
      </c>
      <c r="V26" s="159">
        <f>ROUND(E26*U26,2)</f>
        <v>0</v>
      </c>
      <c r="W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 t="s">
        <v>139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ht="22.5" outlineLevel="1" x14ac:dyDescent="0.2">
      <c r="A27" s="174">
        <v>17</v>
      </c>
      <c r="B27" s="175" t="s">
        <v>172</v>
      </c>
      <c r="C27" s="182" t="s">
        <v>173</v>
      </c>
      <c r="D27" s="176" t="s">
        <v>144</v>
      </c>
      <c r="E27" s="177">
        <v>30</v>
      </c>
      <c r="F27" s="178"/>
      <c r="G27" s="179">
        <f>ROUND(E27*F27,2)</f>
        <v>0</v>
      </c>
      <c r="H27" s="160"/>
      <c r="I27" s="159">
        <f>ROUND(E27*H27,2)</f>
        <v>0</v>
      </c>
      <c r="J27" s="160"/>
      <c r="K27" s="159">
        <f>ROUND(E27*J27,2)</f>
        <v>0</v>
      </c>
      <c r="L27" s="159">
        <v>21</v>
      </c>
      <c r="M27" s="159">
        <f>G27*(1+L27/100)</f>
        <v>0</v>
      </c>
      <c r="N27" s="159">
        <v>0</v>
      </c>
      <c r="O27" s="159">
        <f>ROUND(E27*N27,2)</f>
        <v>0</v>
      </c>
      <c r="P27" s="159">
        <v>0</v>
      </c>
      <c r="Q27" s="159">
        <f>ROUND(E27*P27,2)</f>
        <v>0</v>
      </c>
      <c r="R27" s="159"/>
      <c r="S27" s="159" t="s">
        <v>138</v>
      </c>
      <c r="T27" s="159" t="s">
        <v>133</v>
      </c>
      <c r="U27" s="159">
        <v>0.85000000000000009</v>
      </c>
      <c r="V27" s="159">
        <f>ROUND(E27*U27,2)</f>
        <v>25.5</v>
      </c>
      <c r="W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 t="s">
        <v>139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74">
        <v>18</v>
      </c>
      <c r="B28" s="175" t="s">
        <v>174</v>
      </c>
      <c r="C28" s="182" t="s">
        <v>175</v>
      </c>
      <c r="D28" s="176" t="s">
        <v>137</v>
      </c>
      <c r="E28" s="177">
        <v>2</v>
      </c>
      <c r="F28" s="178"/>
      <c r="G28" s="179">
        <f>ROUND(E28*F28,2)</f>
        <v>0</v>
      </c>
      <c r="H28" s="160"/>
      <c r="I28" s="159">
        <f>ROUND(E28*H28,2)</f>
        <v>0</v>
      </c>
      <c r="J28" s="160"/>
      <c r="K28" s="159">
        <f>ROUND(E28*J28,2)</f>
        <v>0</v>
      </c>
      <c r="L28" s="159">
        <v>21</v>
      </c>
      <c r="M28" s="159">
        <f>G28*(1+L28/100)</f>
        <v>0</v>
      </c>
      <c r="N28" s="159">
        <v>0</v>
      </c>
      <c r="O28" s="159">
        <f>ROUND(E28*N28,2)</f>
        <v>0</v>
      </c>
      <c r="P28" s="159">
        <v>0</v>
      </c>
      <c r="Q28" s="159">
        <f>ROUND(E28*P28,2)</f>
        <v>0</v>
      </c>
      <c r="R28" s="159"/>
      <c r="S28" s="159" t="s">
        <v>138</v>
      </c>
      <c r="T28" s="159" t="s">
        <v>133</v>
      </c>
      <c r="U28" s="159">
        <v>0</v>
      </c>
      <c r="V28" s="159">
        <f>ROUND(E28*U28,2)</f>
        <v>0</v>
      </c>
      <c r="W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 t="s">
        <v>139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74">
        <v>19</v>
      </c>
      <c r="B29" s="175" t="s">
        <v>176</v>
      </c>
      <c r="C29" s="182" t="s">
        <v>177</v>
      </c>
      <c r="D29" s="176" t="s">
        <v>178</v>
      </c>
      <c r="E29" s="177">
        <v>1</v>
      </c>
      <c r="F29" s="178"/>
      <c r="G29" s="179">
        <f>ROUND(E29*F29,2)</f>
        <v>0</v>
      </c>
      <c r="H29" s="160"/>
      <c r="I29" s="159">
        <f>ROUND(E29*H29,2)</f>
        <v>0</v>
      </c>
      <c r="J29" s="160"/>
      <c r="K29" s="159">
        <f>ROUND(E29*J29,2)</f>
        <v>0</v>
      </c>
      <c r="L29" s="159">
        <v>21</v>
      </c>
      <c r="M29" s="159">
        <f>G29*(1+L29/100)</f>
        <v>0</v>
      </c>
      <c r="N29" s="159">
        <v>0</v>
      </c>
      <c r="O29" s="159">
        <f>ROUND(E29*N29,2)</f>
        <v>0</v>
      </c>
      <c r="P29" s="159">
        <v>0</v>
      </c>
      <c r="Q29" s="159">
        <f>ROUND(E29*P29,2)</f>
        <v>0</v>
      </c>
      <c r="R29" s="159"/>
      <c r="S29" s="159" t="s">
        <v>138</v>
      </c>
      <c r="T29" s="159" t="s">
        <v>133</v>
      </c>
      <c r="U29" s="159">
        <v>0</v>
      </c>
      <c r="V29" s="159">
        <f>ROUND(E29*U29,2)</f>
        <v>0</v>
      </c>
      <c r="W29" s="159"/>
      <c r="X29" s="152"/>
      <c r="Y29" s="152"/>
      <c r="Z29" s="152"/>
      <c r="AA29" s="152"/>
      <c r="AB29" s="152"/>
      <c r="AC29" s="152"/>
      <c r="AD29" s="152"/>
      <c r="AE29" s="152"/>
      <c r="AF29" s="152"/>
      <c r="AG29" s="152" t="s">
        <v>139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ht="22.5" outlineLevel="1" x14ac:dyDescent="0.2">
      <c r="A30" s="174">
        <v>20</v>
      </c>
      <c r="B30" s="175" t="s">
        <v>179</v>
      </c>
      <c r="C30" s="182" t="s">
        <v>180</v>
      </c>
      <c r="D30" s="176" t="s">
        <v>181</v>
      </c>
      <c r="E30" s="177">
        <v>8</v>
      </c>
      <c r="F30" s="178"/>
      <c r="G30" s="179">
        <f>ROUND(E30*F30,2)</f>
        <v>0</v>
      </c>
      <c r="H30" s="160"/>
      <c r="I30" s="159">
        <f>ROUND(E30*H30,2)</f>
        <v>0</v>
      </c>
      <c r="J30" s="160"/>
      <c r="K30" s="159">
        <f>ROUND(E30*J30,2)</f>
        <v>0</v>
      </c>
      <c r="L30" s="159">
        <v>21</v>
      </c>
      <c r="M30" s="159">
        <f>G30*(1+L30/100)</f>
        <v>0</v>
      </c>
      <c r="N30" s="159">
        <v>0</v>
      </c>
      <c r="O30" s="159">
        <f>ROUND(E30*N30,2)</f>
        <v>0</v>
      </c>
      <c r="P30" s="159">
        <v>0</v>
      </c>
      <c r="Q30" s="159">
        <f>ROUND(E30*P30,2)</f>
        <v>0</v>
      </c>
      <c r="R30" s="159"/>
      <c r="S30" s="159" t="s">
        <v>138</v>
      </c>
      <c r="T30" s="159" t="s">
        <v>133</v>
      </c>
      <c r="U30" s="159">
        <v>0</v>
      </c>
      <c r="V30" s="159">
        <f>ROUND(E30*U30,2)</f>
        <v>0</v>
      </c>
      <c r="W30" s="159"/>
      <c r="X30" s="152"/>
      <c r="Y30" s="152"/>
      <c r="Z30" s="152"/>
      <c r="AA30" s="152"/>
      <c r="AB30" s="152"/>
      <c r="AC30" s="152"/>
      <c r="AD30" s="152"/>
      <c r="AE30" s="152"/>
      <c r="AF30" s="152"/>
      <c r="AG30" s="152" t="s">
        <v>182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ht="25.5" x14ac:dyDescent="0.2">
      <c r="A31" s="162" t="s">
        <v>127</v>
      </c>
      <c r="B31" s="163" t="s">
        <v>75</v>
      </c>
      <c r="C31" s="181" t="s">
        <v>76</v>
      </c>
      <c r="D31" s="164"/>
      <c r="E31" s="165"/>
      <c r="F31" s="166"/>
      <c r="G31" s="167">
        <f>SUMIF(AG32:AG33,"&lt;&gt;NOR",G32:G33)</f>
        <v>0</v>
      </c>
      <c r="H31" s="161"/>
      <c r="I31" s="161">
        <f>SUM(I32:I33)</f>
        <v>0</v>
      </c>
      <c r="J31" s="161"/>
      <c r="K31" s="161">
        <f>SUM(K32:K33)</f>
        <v>0</v>
      </c>
      <c r="L31" s="161"/>
      <c r="M31" s="161">
        <f>SUM(M32:M33)</f>
        <v>0</v>
      </c>
      <c r="N31" s="161"/>
      <c r="O31" s="161">
        <f>SUM(O32:O33)</f>
        <v>0</v>
      </c>
      <c r="P31" s="161"/>
      <c r="Q31" s="161">
        <f>SUM(Q32:Q33)</f>
        <v>0</v>
      </c>
      <c r="R31" s="161"/>
      <c r="S31" s="161"/>
      <c r="T31" s="161"/>
      <c r="U31" s="161"/>
      <c r="V31" s="161">
        <f>SUM(V32:V33)</f>
        <v>53.9</v>
      </c>
      <c r="W31" s="161"/>
      <c r="AG31" t="s">
        <v>128</v>
      </c>
    </row>
    <row r="32" spans="1:60" outlineLevel="1" x14ac:dyDescent="0.2">
      <c r="A32" s="174">
        <v>21</v>
      </c>
      <c r="B32" s="175" t="s">
        <v>183</v>
      </c>
      <c r="C32" s="182" t="s">
        <v>184</v>
      </c>
      <c r="D32" s="176" t="s">
        <v>131</v>
      </c>
      <c r="E32" s="177">
        <v>175</v>
      </c>
      <c r="F32" s="178"/>
      <c r="G32" s="179">
        <f>ROUND(E32*F32,2)</f>
        <v>0</v>
      </c>
      <c r="H32" s="160"/>
      <c r="I32" s="159">
        <f>ROUND(E32*H32,2)</f>
        <v>0</v>
      </c>
      <c r="J32" s="160"/>
      <c r="K32" s="159">
        <f>ROUND(E32*J32,2)</f>
        <v>0</v>
      </c>
      <c r="L32" s="159">
        <v>21</v>
      </c>
      <c r="M32" s="159">
        <f>G32*(1+L32/100)</f>
        <v>0</v>
      </c>
      <c r="N32" s="159">
        <v>0</v>
      </c>
      <c r="O32" s="159">
        <f>ROUND(E32*N32,2)</f>
        <v>0</v>
      </c>
      <c r="P32" s="159">
        <v>0</v>
      </c>
      <c r="Q32" s="159">
        <f>ROUND(E32*P32,2)</f>
        <v>0</v>
      </c>
      <c r="R32" s="159"/>
      <c r="S32" s="159" t="s">
        <v>132</v>
      </c>
      <c r="T32" s="159" t="s">
        <v>133</v>
      </c>
      <c r="U32" s="159">
        <v>0.30800000000000005</v>
      </c>
      <c r="V32" s="159">
        <f>ROUND(E32*U32,2)</f>
        <v>53.9</v>
      </c>
      <c r="W32" s="159"/>
      <c r="X32" s="152"/>
      <c r="Y32" s="152"/>
      <c r="Z32" s="152"/>
      <c r="AA32" s="152"/>
      <c r="AB32" s="152"/>
      <c r="AC32" s="152"/>
      <c r="AD32" s="152"/>
      <c r="AE32" s="152"/>
      <c r="AF32" s="152"/>
      <c r="AG32" s="152" t="s">
        <v>134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74">
        <v>22</v>
      </c>
      <c r="B33" s="175" t="s">
        <v>185</v>
      </c>
      <c r="C33" s="182" t="s">
        <v>186</v>
      </c>
      <c r="D33" s="176" t="s">
        <v>187</v>
      </c>
      <c r="E33" s="177">
        <v>1</v>
      </c>
      <c r="F33" s="178"/>
      <c r="G33" s="179">
        <f>ROUND(E33*F33,2)</f>
        <v>0</v>
      </c>
      <c r="H33" s="160"/>
      <c r="I33" s="159">
        <f>ROUND(E33*H33,2)</f>
        <v>0</v>
      </c>
      <c r="J33" s="160"/>
      <c r="K33" s="159">
        <f>ROUND(E33*J33,2)</f>
        <v>0</v>
      </c>
      <c r="L33" s="159">
        <v>21</v>
      </c>
      <c r="M33" s="159">
        <f>G33*(1+L33/100)</f>
        <v>0</v>
      </c>
      <c r="N33" s="159">
        <v>0</v>
      </c>
      <c r="O33" s="159">
        <f>ROUND(E33*N33,2)</f>
        <v>0</v>
      </c>
      <c r="P33" s="159">
        <v>0</v>
      </c>
      <c r="Q33" s="159">
        <f>ROUND(E33*P33,2)</f>
        <v>0</v>
      </c>
      <c r="R33" s="159"/>
      <c r="S33" s="159" t="s">
        <v>138</v>
      </c>
      <c r="T33" s="159" t="s">
        <v>133</v>
      </c>
      <c r="U33" s="159">
        <v>0</v>
      </c>
      <c r="V33" s="159">
        <f>ROUND(E33*U33,2)</f>
        <v>0</v>
      </c>
      <c r="W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 t="s">
        <v>134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x14ac:dyDescent="0.2">
      <c r="A34" s="162" t="s">
        <v>127</v>
      </c>
      <c r="B34" s="163" t="s">
        <v>77</v>
      </c>
      <c r="C34" s="181" t="s">
        <v>78</v>
      </c>
      <c r="D34" s="164"/>
      <c r="E34" s="165"/>
      <c r="F34" s="166"/>
      <c r="G34" s="167">
        <f>SUMIF(AG35:AG36,"&lt;&gt;NOR",G35:G36)</f>
        <v>0</v>
      </c>
      <c r="H34" s="161"/>
      <c r="I34" s="161">
        <f>SUM(I35:I36)</f>
        <v>0</v>
      </c>
      <c r="J34" s="161"/>
      <c r="K34" s="161">
        <f>SUM(K35:K36)</f>
        <v>0</v>
      </c>
      <c r="L34" s="161"/>
      <c r="M34" s="161">
        <f>SUM(M35:M36)</f>
        <v>0</v>
      </c>
      <c r="N34" s="161"/>
      <c r="O34" s="161">
        <f>SUM(O35:O36)</f>
        <v>0</v>
      </c>
      <c r="P34" s="161"/>
      <c r="Q34" s="161">
        <f>SUM(Q35:Q36)</f>
        <v>0</v>
      </c>
      <c r="R34" s="161"/>
      <c r="S34" s="161"/>
      <c r="T34" s="161"/>
      <c r="U34" s="161"/>
      <c r="V34" s="161">
        <f>SUM(V35:V36)</f>
        <v>8.66</v>
      </c>
      <c r="W34" s="161"/>
      <c r="AG34" t="s">
        <v>128</v>
      </c>
    </row>
    <row r="35" spans="1:60" outlineLevel="1" x14ac:dyDescent="0.2">
      <c r="A35" s="174">
        <v>23</v>
      </c>
      <c r="B35" s="175" t="s">
        <v>188</v>
      </c>
      <c r="C35" s="182" t="s">
        <v>189</v>
      </c>
      <c r="D35" s="176" t="s">
        <v>144</v>
      </c>
      <c r="E35" s="177">
        <v>20</v>
      </c>
      <c r="F35" s="178"/>
      <c r="G35" s="179">
        <f>ROUND(E35*F35,2)</f>
        <v>0</v>
      </c>
      <c r="H35" s="160"/>
      <c r="I35" s="159">
        <f>ROUND(E35*H35,2)</f>
        <v>0</v>
      </c>
      <c r="J35" s="160"/>
      <c r="K35" s="159">
        <f>ROUND(E35*J35,2)</f>
        <v>0</v>
      </c>
      <c r="L35" s="159">
        <v>21</v>
      </c>
      <c r="M35" s="159">
        <f>G35*(1+L35/100)</f>
        <v>0</v>
      </c>
      <c r="N35" s="159">
        <v>0</v>
      </c>
      <c r="O35" s="159">
        <f>ROUND(E35*N35,2)</f>
        <v>0</v>
      </c>
      <c r="P35" s="159">
        <v>0</v>
      </c>
      <c r="Q35" s="159">
        <f>ROUND(E35*P35,2)</f>
        <v>0</v>
      </c>
      <c r="R35" s="159"/>
      <c r="S35" s="159" t="s">
        <v>132</v>
      </c>
      <c r="T35" s="159" t="s">
        <v>155</v>
      </c>
      <c r="U35" s="159">
        <v>0.43300000000000005</v>
      </c>
      <c r="V35" s="159">
        <f>ROUND(E35*U35,2)</f>
        <v>8.66</v>
      </c>
      <c r="W35" s="159"/>
      <c r="X35" s="152"/>
      <c r="Y35" s="152"/>
      <c r="Z35" s="152"/>
      <c r="AA35" s="152"/>
      <c r="AB35" s="152"/>
      <c r="AC35" s="152"/>
      <c r="AD35" s="152"/>
      <c r="AE35" s="152"/>
      <c r="AF35" s="152"/>
      <c r="AG35" s="152" t="s">
        <v>139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74">
        <v>24</v>
      </c>
      <c r="B36" s="175" t="s">
        <v>190</v>
      </c>
      <c r="C36" s="182" t="s">
        <v>191</v>
      </c>
      <c r="D36" s="176" t="s">
        <v>131</v>
      </c>
      <c r="E36" s="177">
        <v>50</v>
      </c>
      <c r="F36" s="178"/>
      <c r="G36" s="179">
        <f>ROUND(E36*F36,2)</f>
        <v>0</v>
      </c>
      <c r="H36" s="160"/>
      <c r="I36" s="159">
        <f>ROUND(E36*H36,2)</f>
        <v>0</v>
      </c>
      <c r="J36" s="160"/>
      <c r="K36" s="159">
        <f>ROUND(E36*J36,2)</f>
        <v>0</v>
      </c>
      <c r="L36" s="159">
        <v>21</v>
      </c>
      <c r="M36" s="159">
        <f>G36*(1+L36/100)</f>
        <v>0</v>
      </c>
      <c r="N36" s="159">
        <v>0</v>
      </c>
      <c r="O36" s="159">
        <f>ROUND(E36*N36,2)</f>
        <v>0</v>
      </c>
      <c r="P36" s="159">
        <v>0</v>
      </c>
      <c r="Q36" s="159">
        <f>ROUND(E36*P36,2)</f>
        <v>0</v>
      </c>
      <c r="R36" s="159"/>
      <c r="S36" s="159" t="s">
        <v>138</v>
      </c>
      <c r="T36" s="159" t="s">
        <v>133</v>
      </c>
      <c r="U36" s="159">
        <v>0</v>
      </c>
      <c r="V36" s="159">
        <f>ROUND(E36*U36,2)</f>
        <v>0</v>
      </c>
      <c r="W36" s="159"/>
      <c r="X36" s="152"/>
      <c r="Y36" s="152"/>
      <c r="Z36" s="152"/>
      <c r="AA36" s="152"/>
      <c r="AB36" s="152"/>
      <c r="AC36" s="152"/>
      <c r="AD36" s="152"/>
      <c r="AE36" s="152"/>
      <c r="AF36" s="152"/>
      <c r="AG36" s="152" t="s">
        <v>139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x14ac:dyDescent="0.2">
      <c r="A37" s="162" t="s">
        <v>127</v>
      </c>
      <c r="B37" s="163" t="s">
        <v>79</v>
      </c>
      <c r="C37" s="181" t="s">
        <v>80</v>
      </c>
      <c r="D37" s="164"/>
      <c r="E37" s="165"/>
      <c r="F37" s="166"/>
      <c r="G37" s="167">
        <f>SUMIF(AG38:AG50,"&lt;&gt;NOR",G38:G50)</f>
        <v>0</v>
      </c>
      <c r="H37" s="161"/>
      <c r="I37" s="161">
        <f>SUM(I38:I50)</f>
        <v>0</v>
      </c>
      <c r="J37" s="161"/>
      <c r="K37" s="161">
        <f>SUM(K38:K50)</f>
        <v>0</v>
      </c>
      <c r="L37" s="161"/>
      <c r="M37" s="161">
        <f>SUM(M38:M50)</f>
        <v>0</v>
      </c>
      <c r="N37" s="161"/>
      <c r="O37" s="161">
        <f>SUM(O38:O50)</f>
        <v>0.42</v>
      </c>
      <c r="P37" s="161"/>
      <c r="Q37" s="161">
        <f>SUM(Q38:Q50)</f>
        <v>0</v>
      </c>
      <c r="R37" s="161"/>
      <c r="S37" s="161"/>
      <c r="T37" s="161"/>
      <c r="U37" s="161"/>
      <c r="V37" s="161">
        <f>SUM(V38:V50)</f>
        <v>41.02</v>
      </c>
      <c r="W37" s="161"/>
      <c r="AG37" t="s">
        <v>128</v>
      </c>
    </row>
    <row r="38" spans="1:60" outlineLevel="1" x14ac:dyDescent="0.2">
      <c r="A38" s="174">
        <v>25</v>
      </c>
      <c r="B38" s="175" t="s">
        <v>192</v>
      </c>
      <c r="C38" s="182" t="s">
        <v>193</v>
      </c>
      <c r="D38" s="176" t="s">
        <v>144</v>
      </c>
      <c r="E38" s="177">
        <v>10</v>
      </c>
      <c r="F38" s="178"/>
      <c r="G38" s="179">
        <f t="shared" ref="G38:G50" si="14">ROUND(E38*F38,2)</f>
        <v>0</v>
      </c>
      <c r="H38" s="160"/>
      <c r="I38" s="159">
        <f t="shared" ref="I38:I50" si="15">ROUND(E38*H38,2)</f>
        <v>0</v>
      </c>
      <c r="J38" s="160"/>
      <c r="K38" s="159">
        <f t="shared" ref="K38:K50" si="16">ROUND(E38*J38,2)</f>
        <v>0</v>
      </c>
      <c r="L38" s="159">
        <v>21</v>
      </c>
      <c r="M38" s="159">
        <f t="shared" ref="M38:M50" si="17">G38*(1+L38/100)</f>
        <v>0</v>
      </c>
      <c r="N38" s="159">
        <v>0</v>
      </c>
      <c r="O38" s="159">
        <f t="shared" ref="O38:O50" si="18">ROUND(E38*N38,2)</f>
        <v>0</v>
      </c>
      <c r="P38" s="159">
        <v>0</v>
      </c>
      <c r="Q38" s="159">
        <f t="shared" ref="Q38:Q50" si="19">ROUND(E38*P38,2)</f>
        <v>0</v>
      </c>
      <c r="R38" s="159"/>
      <c r="S38" s="159" t="s">
        <v>132</v>
      </c>
      <c r="T38" s="159" t="s">
        <v>155</v>
      </c>
      <c r="U38" s="159">
        <v>8.2000000000000003E-2</v>
      </c>
      <c r="V38" s="159">
        <f t="shared" ref="V38:V50" si="20">ROUND(E38*U38,2)</f>
        <v>0.82</v>
      </c>
      <c r="W38" s="159"/>
      <c r="X38" s="152"/>
      <c r="Y38" s="152"/>
      <c r="Z38" s="152"/>
      <c r="AA38" s="152"/>
      <c r="AB38" s="152"/>
      <c r="AC38" s="152"/>
      <c r="AD38" s="152"/>
      <c r="AE38" s="152"/>
      <c r="AF38" s="152"/>
      <c r="AG38" s="152" t="s">
        <v>194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74">
        <v>26</v>
      </c>
      <c r="B39" s="175" t="s">
        <v>195</v>
      </c>
      <c r="C39" s="182" t="s">
        <v>196</v>
      </c>
      <c r="D39" s="176" t="s">
        <v>144</v>
      </c>
      <c r="E39" s="177">
        <v>175</v>
      </c>
      <c r="F39" s="178"/>
      <c r="G39" s="179">
        <f t="shared" si="14"/>
        <v>0</v>
      </c>
      <c r="H39" s="160"/>
      <c r="I39" s="159">
        <f t="shared" si="15"/>
        <v>0</v>
      </c>
      <c r="J39" s="160"/>
      <c r="K39" s="159">
        <f t="shared" si="16"/>
        <v>0</v>
      </c>
      <c r="L39" s="159">
        <v>21</v>
      </c>
      <c r="M39" s="159">
        <f t="shared" si="17"/>
        <v>0</v>
      </c>
      <c r="N39" s="159">
        <v>0</v>
      </c>
      <c r="O39" s="159">
        <f t="shared" si="18"/>
        <v>0</v>
      </c>
      <c r="P39" s="159">
        <v>0</v>
      </c>
      <c r="Q39" s="159">
        <f t="shared" si="19"/>
        <v>0</v>
      </c>
      <c r="R39" s="159"/>
      <c r="S39" s="159" t="s">
        <v>132</v>
      </c>
      <c r="T39" s="159" t="s">
        <v>155</v>
      </c>
      <c r="U39" s="159">
        <v>0.114</v>
      </c>
      <c r="V39" s="159">
        <f t="shared" si="20"/>
        <v>19.95</v>
      </c>
      <c r="W39" s="159"/>
      <c r="X39" s="152"/>
      <c r="Y39" s="152"/>
      <c r="Z39" s="152"/>
      <c r="AA39" s="152"/>
      <c r="AB39" s="152"/>
      <c r="AC39" s="152"/>
      <c r="AD39" s="152"/>
      <c r="AE39" s="152"/>
      <c r="AF39" s="152"/>
      <c r="AG39" s="152" t="s">
        <v>194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74">
        <v>27</v>
      </c>
      <c r="B40" s="175" t="s">
        <v>197</v>
      </c>
      <c r="C40" s="182" t="s">
        <v>198</v>
      </c>
      <c r="D40" s="176" t="s">
        <v>144</v>
      </c>
      <c r="E40" s="177">
        <v>30</v>
      </c>
      <c r="F40" s="178"/>
      <c r="G40" s="179">
        <f t="shared" si="14"/>
        <v>0</v>
      </c>
      <c r="H40" s="160"/>
      <c r="I40" s="159">
        <f t="shared" si="15"/>
        <v>0</v>
      </c>
      <c r="J40" s="160"/>
      <c r="K40" s="159">
        <f t="shared" si="16"/>
        <v>0</v>
      </c>
      <c r="L40" s="159">
        <v>21</v>
      </c>
      <c r="M40" s="159">
        <f t="shared" si="17"/>
        <v>0</v>
      </c>
      <c r="N40" s="159">
        <v>0</v>
      </c>
      <c r="O40" s="159">
        <f t="shared" si="18"/>
        <v>0</v>
      </c>
      <c r="P40" s="159">
        <v>0</v>
      </c>
      <c r="Q40" s="159">
        <f t="shared" si="19"/>
        <v>0</v>
      </c>
      <c r="R40" s="159"/>
      <c r="S40" s="159" t="s">
        <v>132</v>
      </c>
      <c r="T40" s="159" t="s">
        <v>133</v>
      </c>
      <c r="U40" s="159">
        <v>0.15500000000000003</v>
      </c>
      <c r="V40" s="159">
        <f t="shared" si="20"/>
        <v>4.6500000000000004</v>
      </c>
      <c r="W40" s="159"/>
      <c r="X40" s="152"/>
      <c r="Y40" s="152"/>
      <c r="Z40" s="152"/>
      <c r="AA40" s="152"/>
      <c r="AB40" s="152"/>
      <c r="AC40" s="152"/>
      <c r="AD40" s="152"/>
      <c r="AE40" s="152"/>
      <c r="AF40" s="152"/>
      <c r="AG40" s="152" t="s">
        <v>194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74">
        <v>28</v>
      </c>
      <c r="B41" s="175" t="s">
        <v>199</v>
      </c>
      <c r="C41" s="182" t="s">
        <v>200</v>
      </c>
      <c r="D41" s="176" t="s">
        <v>144</v>
      </c>
      <c r="E41" s="177">
        <v>80</v>
      </c>
      <c r="F41" s="178"/>
      <c r="G41" s="179">
        <f t="shared" si="14"/>
        <v>0</v>
      </c>
      <c r="H41" s="160"/>
      <c r="I41" s="159">
        <f t="shared" si="15"/>
        <v>0</v>
      </c>
      <c r="J41" s="160"/>
      <c r="K41" s="159">
        <f t="shared" si="16"/>
        <v>0</v>
      </c>
      <c r="L41" s="159">
        <v>21</v>
      </c>
      <c r="M41" s="159">
        <f t="shared" si="17"/>
        <v>0</v>
      </c>
      <c r="N41" s="159">
        <v>0</v>
      </c>
      <c r="O41" s="159">
        <f t="shared" si="18"/>
        <v>0</v>
      </c>
      <c r="P41" s="159">
        <v>0</v>
      </c>
      <c r="Q41" s="159">
        <f t="shared" si="19"/>
        <v>0</v>
      </c>
      <c r="R41" s="159"/>
      <c r="S41" s="159" t="s">
        <v>138</v>
      </c>
      <c r="T41" s="159" t="s">
        <v>133</v>
      </c>
      <c r="U41" s="159">
        <v>0.19500000000000001</v>
      </c>
      <c r="V41" s="159">
        <f t="shared" si="20"/>
        <v>15.6</v>
      </c>
      <c r="W41" s="159"/>
      <c r="X41" s="152"/>
      <c r="Y41" s="152"/>
      <c r="Z41" s="152"/>
      <c r="AA41" s="152"/>
      <c r="AB41" s="152"/>
      <c r="AC41" s="152"/>
      <c r="AD41" s="152"/>
      <c r="AE41" s="152"/>
      <c r="AF41" s="152"/>
      <c r="AG41" s="152" t="s">
        <v>139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74">
        <v>29</v>
      </c>
      <c r="B42" s="175" t="s">
        <v>201</v>
      </c>
      <c r="C42" s="182" t="s">
        <v>202</v>
      </c>
      <c r="D42" s="176" t="s">
        <v>144</v>
      </c>
      <c r="E42" s="177">
        <v>35</v>
      </c>
      <c r="F42" s="178"/>
      <c r="G42" s="179">
        <f t="shared" si="14"/>
        <v>0</v>
      </c>
      <c r="H42" s="160"/>
      <c r="I42" s="159">
        <f t="shared" si="15"/>
        <v>0</v>
      </c>
      <c r="J42" s="160"/>
      <c r="K42" s="159">
        <f t="shared" si="16"/>
        <v>0</v>
      </c>
      <c r="L42" s="159">
        <v>21</v>
      </c>
      <c r="M42" s="159">
        <f t="shared" si="17"/>
        <v>0</v>
      </c>
      <c r="N42" s="159">
        <v>0</v>
      </c>
      <c r="O42" s="159">
        <f t="shared" si="18"/>
        <v>0</v>
      </c>
      <c r="P42" s="159">
        <v>0</v>
      </c>
      <c r="Q42" s="159">
        <f t="shared" si="19"/>
        <v>0</v>
      </c>
      <c r="R42" s="159"/>
      <c r="S42" s="159" t="s">
        <v>138</v>
      </c>
      <c r="T42" s="159" t="s">
        <v>133</v>
      </c>
      <c r="U42" s="159">
        <v>0</v>
      </c>
      <c r="V42" s="159">
        <f t="shared" si="20"/>
        <v>0</v>
      </c>
      <c r="W42" s="159"/>
      <c r="X42" s="152"/>
      <c r="Y42" s="152"/>
      <c r="Z42" s="152"/>
      <c r="AA42" s="152"/>
      <c r="AB42" s="152"/>
      <c r="AC42" s="152"/>
      <c r="AD42" s="152"/>
      <c r="AE42" s="152"/>
      <c r="AF42" s="152"/>
      <c r="AG42" s="152" t="s">
        <v>134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74">
        <v>30</v>
      </c>
      <c r="B43" s="175" t="s">
        <v>203</v>
      </c>
      <c r="C43" s="182" t="s">
        <v>204</v>
      </c>
      <c r="D43" s="176" t="s">
        <v>144</v>
      </c>
      <c r="E43" s="177">
        <v>10</v>
      </c>
      <c r="F43" s="178"/>
      <c r="G43" s="179">
        <f t="shared" si="14"/>
        <v>0</v>
      </c>
      <c r="H43" s="160"/>
      <c r="I43" s="159">
        <f t="shared" si="15"/>
        <v>0</v>
      </c>
      <c r="J43" s="160"/>
      <c r="K43" s="159">
        <f t="shared" si="16"/>
        <v>0</v>
      </c>
      <c r="L43" s="159">
        <v>21</v>
      </c>
      <c r="M43" s="159">
        <f t="shared" si="17"/>
        <v>0</v>
      </c>
      <c r="N43" s="159">
        <v>0</v>
      </c>
      <c r="O43" s="159">
        <f t="shared" si="18"/>
        <v>0</v>
      </c>
      <c r="P43" s="159">
        <v>0</v>
      </c>
      <c r="Q43" s="159">
        <f t="shared" si="19"/>
        <v>0</v>
      </c>
      <c r="R43" s="159"/>
      <c r="S43" s="159" t="s">
        <v>138</v>
      </c>
      <c r="T43" s="159" t="s">
        <v>133</v>
      </c>
      <c r="U43" s="159">
        <v>0</v>
      </c>
      <c r="V43" s="159">
        <f t="shared" si="20"/>
        <v>0</v>
      </c>
      <c r="W43" s="159"/>
      <c r="X43" s="152"/>
      <c r="Y43" s="152"/>
      <c r="Z43" s="152"/>
      <c r="AA43" s="152"/>
      <c r="AB43" s="152"/>
      <c r="AC43" s="152"/>
      <c r="AD43" s="152"/>
      <c r="AE43" s="152"/>
      <c r="AF43" s="152"/>
      <c r="AG43" s="152" t="s">
        <v>134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ht="22.5" outlineLevel="1" x14ac:dyDescent="0.2">
      <c r="A44" s="174">
        <v>31</v>
      </c>
      <c r="B44" s="175" t="s">
        <v>205</v>
      </c>
      <c r="C44" s="182" t="s">
        <v>206</v>
      </c>
      <c r="D44" s="176" t="s">
        <v>144</v>
      </c>
      <c r="E44" s="177">
        <v>10</v>
      </c>
      <c r="F44" s="178"/>
      <c r="G44" s="179">
        <f t="shared" si="14"/>
        <v>0</v>
      </c>
      <c r="H44" s="160"/>
      <c r="I44" s="159">
        <f t="shared" si="15"/>
        <v>0</v>
      </c>
      <c r="J44" s="160"/>
      <c r="K44" s="159">
        <f t="shared" si="16"/>
        <v>0</v>
      </c>
      <c r="L44" s="159">
        <v>21</v>
      </c>
      <c r="M44" s="159">
        <f t="shared" si="17"/>
        <v>0</v>
      </c>
      <c r="N44" s="159">
        <v>5.4000000000000001E-4</v>
      </c>
      <c r="O44" s="159">
        <f t="shared" si="18"/>
        <v>0.01</v>
      </c>
      <c r="P44" s="159">
        <v>0</v>
      </c>
      <c r="Q44" s="159">
        <f t="shared" si="19"/>
        <v>0</v>
      </c>
      <c r="R44" s="159"/>
      <c r="S44" s="159" t="s">
        <v>138</v>
      </c>
      <c r="T44" s="159" t="s">
        <v>155</v>
      </c>
      <c r="U44" s="159">
        <v>0</v>
      </c>
      <c r="V44" s="159">
        <f t="shared" si="20"/>
        <v>0</v>
      </c>
      <c r="W44" s="159"/>
      <c r="X44" s="152"/>
      <c r="Y44" s="152"/>
      <c r="Z44" s="152"/>
      <c r="AA44" s="152"/>
      <c r="AB44" s="152"/>
      <c r="AC44" s="152"/>
      <c r="AD44" s="152"/>
      <c r="AE44" s="152"/>
      <c r="AF44" s="152"/>
      <c r="AG44" s="152" t="s">
        <v>152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ht="22.5" outlineLevel="1" x14ac:dyDescent="0.2">
      <c r="A45" s="174">
        <v>32</v>
      </c>
      <c r="B45" s="175" t="s">
        <v>207</v>
      </c>
      <c r="C45" s="182" t="s">
        <v>208</v>
      </c>
      <c r="D45" s="176" t="s">
        <v>144</v>
      </c>
      <c r="E45" s="177">
        <v>10</v>
      </c>
      <c r="F45" s="178"/>
      <c r="G45" s="179">
        <f t="shared" si="14"/>
        <v>0</v>
      </c>
      <c r="H45" s="160"/>
      <c r="I45" s="159">
        <f t="shared" si="15"/>
        <v>0</v>
      </c>
      <c r="J45" s="160"/>
      <c r="K45" s="159">
        <f t="shared" si="16"/>
        <v>0</v>
      </c>
      <c r="L45" s="159">
        <v>21</v>
      </c>
      <c r="M45" s="159">
        <f t="shared" si="17"/>
        <v>0</v>
      </c>
      <c r="N45" s="159">
        <v>8.5000000000000006E-4</v>
      </c>
      <c r="O45" s="159">
        <f t="shared" si="18"/>
        <v>0.01</v>
      </c>
      <c r="P45" s="159">
        <v>0</v>
      </c>
      <c r="Q45" s="159">
        <f t="shared" si="19"/>
        <v>0</v>
      </c>
      <c r="R45" s="159"/>
      <c r="S45" s="159" t="s">
        <v>138</v>
      </c>
      <c r="T45" s="159" t="s">
        <v>155</v>
      </c>
      <c r="U45" s="159">
        <v>0</v>
      </c>
      <c r="V45" s="159">
        <f t="shared" si="20"/>
        <v>0</v>
      </c>
      <c r="W45" s="159"/>
      <c r="X45" s="152"/>
      <c r="Y45" s="152"/>
      <c r="Z45" s="152"/>
      <c r="AA45" s="152"/>
      <c r="AB45" s="152"/>
      <c r="AC45" s="152"/>
      <c r="AD45" s="152"/>
      <c r="AE45" s="152"/>
      <c r="AF45" s="152"/>
      <c r="AG45" s="152" t="s">
        <v>182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ht="22.5" outlineLevel="1" x14ac:dyDescent="0.2">
      <c r="A46" s="174">
        <v>33</v>
      </c>
      <c r="B46" s="175" t="s">
        <v>209</v>
      </c>
      <c r="C46" s="182" t="s">
        <v>210</v>
      </c>
      <c r="D46" s="176" t="s">
        <v>144</v>
      </c>
      <c r="E46" s="177">
        <v>175</v>
      </c>
      <c r="F46" s="178"/>
      <c r="G46" s="179">
        <f t="shared" si="14"/>
        <v>0</v>
      </c>
      <c r="H46" s="160"/>
      <c r="I46" s="159">
        <f t="shared" si="15"/>
        <v>0</v>
      </c>
      <c r="J46" s="160"/>
      <c r="K46" s="159">
        <f t="shared" si="16"/>
        <v>0</v>
      </c>
      <c r="L46" s="159">
        <v>21</v>
      </c>
      <c r="M46" s="159">
        <f t="shared" si="17"/>
        <v>0</v>
      </c>
      <c r="N46" s="159">
        <v>1.1500000000000002E-3</v>
      </c>
      <c r="O46" s="159">
        <f t="shared" si="18"/>
        <v>0.2</v>
      </c>
      <c r="P46" s="159">
        <v>0</v>
      </c>
      <c r="Q46" s="159">
        <f t="shared" si="19"/>
        <v>0</v>
      </c>
      <c r="R46" s="159"/>
      <c r="S46" s="159" t="s">
        <v>138</v>
      </c>
      <c r="T46" s="159" t="s">
        <v>155</v>
      </c>
      <c r="U46" s="159">
        <v>0</v>
      </c>
      <c r="V46" s="159">
        <f t="shared" si="20"/>
        <v>0</v>
      </c>
      <c r="W46" s="159"/>
      <c r="X46" s="152"/>
      <c r="Y46" s="152"/>
      <c r="Z46" s="152"/>
      <c r="AA46" s="152"/>
      <c r="AB46" s="152"/>
      <c r="AC46" s="152"/>
      <c r="AD46" s="152"/>
      <c r="AE46" s="152"/>
      <c r="AF46" s="152"/>
      <c r="AG46" s="152" t="s">
        <v>182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ht="22.5" outlineLevel="1" x14ac:dyDescent="0.2">
      <c r="A47" s="174">
        <v>34</v>
      </c>
      <c r="B47" s="175" t="s">
        <v>211</v>
      </c>
      <c r="C47" s="182" t="s">
        <v>212</v>
      </c>
      <c r="D47" s="176" t="s">
        <v>144</v>
      </c>
      <c r="E47" s="177">
        <v>35</v>
      </c>
      <c r="F47" s="178"/>
      <c r="G47" s="179">
        <f t="shared" si="14"/>
        <v>0</v>
      </c>
      <c r="H47" s="160"/>
      <c r="I47" s="159">
        <f t="shared" si="15"/>
        <v>0</v>
      </c>
      <c r="J47" s="160"/>
      <c r="K47" s="159">
        <f t="shared" si="16"/>
        <v>0</v>
      </c>
      <c r="L47" s="159">
        <v>21</v>
      </c>
      <c r="M47" s="159">
        <f t="shared" si="17"/>
        <v>0</v>
      </c>
      <c r="N47" s="159">
        <v>1.2100000000000001E-3</v>
      </c>
      <c r="O47" s="159">
        <f t="shared" si="18"/>
        <v>0.04</v>
      </c>
      <c r="P47" s="159">
        <v>0</v>
      </c>
      <c r="Q47" s="159">
        <f t="shared" si="19"/>
        <v>0</v>
      </c>
      <c r="R47" s="159"/>
      <c r="S47" s="159" t="s">
        <v>138</v>
      </c>
      <c r="T47" s="159" t="s">
        <v>155</v>
      </c>
      <c r="U47" s="159">
        <v>0</v>
      </c>
      <c r="V47" s="159">
        <f t="shared" si="20"/>
        <v>0</v>
      </c>
      <c r="W47" s="159"/>
      <c r="X47" s="152"/>
      <c r="Y47" s="152"/>
      <c r="Z47" s="152"/>
      <c r="AA47" s="152"/>
      <c r="AB47" s="152"/>
      <c r="AC47" s="152"/>
      <c r="AD47" s="152"/>
      <c r="AE47" s="152"/>
      <c r="AF47" s="152"/>
      <c r="AG47" s="152" t="s">
        <v>182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ht="22.5" outlineLevel="1" x14ac:dyDescent="0.2">
      <c r="A48" s="174">
        <v>35</v>
      </c>
      <c r="B48" s="175" t="s">
        <v>213</v>
      </c>
      <c r="C48" s="182" t="s">
        <v>214</v>
      </c>
      <c r="D48" s="176" t="s">
        <v>144</v>
      </c>
      <c r="E48" s="177">
        <v>80</v>
      </c>
      <c r="F48" s="178"/>
      <c r="G48" s="179">
        <f t="shared" si="14"/>
        <v>0</v>
      </c>
      <c r="H48" s="160"/>
      <c r="I48" s="159">
        <f t="shared" si="15"/>
        <v>0</v>
      </c>
      <c r="J48" s="160"/>
      <c r="K48" s="159">
        <f t="shared" si="16"/>
        <v>0</v>
      </c>
      <c r="L48" s="159">
        <v>21</v>
      </c>
      <c r="M48" s="159">
        <f t="shared" si="17"/>
        <v>0</v>
      </c>
      <c r="N48" s="159">
        <v>1.3900000000000002E-3</v>
      </c>
      <c r="O48" s="159">
        <f t="shared" si="18"/>
        <v>0.11</v>
      </c>
      <c r="P48" s="159">
        <v>0</v>
      </c>
      <c r="Q48" s="159">
        <f t="shared" si="19"/>
        <v>0</v>
      </c>
      <c r="R48" s="159"/>
      <c r="S48" s="159" t="s">
        <v>138</v>
      </c>
      <c r="T48" s="159" t="s">
        <v>155</v>
      </c>
      <c r="U48" s="159">
        <v>0</v>
      </c>
      <c r="V48" s="159">
        <f t="shared" si="20"/>
        <v>0</v>
      </c>
      <c r="W48" s="159"/>
      <c r="X48" s="152"/>
      <c r="Y48" s="152"/>
      <c r="Z48" s="152"/>
      <c r="AA48" s="152"/>
      <c r="AB48" s="152"/>
      <c r="AC48" s="152"/>
      <c r="AD48" s="152"/>
      <c r="AE48" s="152"/>
      <c r="AF48" s="152"/>
      <c r="AG48" s="152" t="s">
        <v>182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ht="22.5" outlineLevel="1" x14ac:dyDescent="0.2">
      <c r="A49" s="174">
        <v>36</v>
      </c>
      <c r="B49" s="175" t="s">
        <v>215</v>
      </c>
      <c r="C49" s="182" t="s">
        <v>216</v>
      </c>
      <c r="D49" s="176" t="s">
        <v>144</v>
      </c>
      <c r="E49" s="177">
        <v>30</v>
      </c>
      <c r="F49" s="178"/>
      <c r="G49" s="179">
        <f t="shared" si="14"/>
        <v>0</v>
      </c>
      <c r="H49" s="160"/>
      <c r="I49" s="159">
        <f t="shared" si="15"/>
        <v>0</v>
      </c>
      <c r="J49" s="160"/>
      <c r="K49" s="159">
        <f t="shared" si="16"/>
        <v>0</v>
      </c>
      <c r="L49" s="159">
        <v>21</v>
      </c>
      <c r="M49" s="159">
        <f t="shared" si="17"/>
        <v>0</v>
      </c>
      <c r="N49" s="159">
        <v>1.5100000000000001E-3</v>
      </c>
      <c r="O49" s="159">
        <f t="shared" si="18"/>
        <v>0.05</v>
      </c>
      <c r="P49" s="159">
        <v>0</v>
      </c>
      <c r="Q49" s="159">
        <f t="shared" si="19"/>
        <v>0</v>
      </c>
      <c r="R49" s="159"/>
      <c r="S49" s="159" t="s">
        <v>138</v>
      </c>
      <c r="T49" s="159" t="s">
        <v>155</v>
      </c>
      <c r="U49" s="159">
        <v>0</v>
      </c>
      <c r="V49" s="159">
        <f t="shared" si="20"/>
        <v>0</v>
      </c>
      <c r="W49" s="159"/>
      <c r="X49" s="152"/>
      <c r="Y49" s="152"/>
      <c r="Z49" s="152"/>
      <c r="AA49" s="152"/>
      <c r="AB49" s="152"/>
      <c r="AC49" s="152"/>
      <c r="AD49" s="152"/>
      <c r="AE49" s="152"/>
      <c r="AF49" s="152"/>
      <c r="AG49" s="152" t="s">
        <v>182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74">
        <v>37</v>
      </c>
      <c r="B50" s="175" t="s">
        <v>217</v>
      </c>
      <c r="C50" s="182" t="s">
        <v>218</v>
      </c>
      <c r="D50" s="176" t="s">
        <v>219</v>
      </c>
      <c r="E50" s="177">
        <v>1.1000000000000001</v>
      </c>
      <c r="F50" s="178"/>
      <c r="G50" s="179">
        <f t="shared" si="14"/>
        <v>0</v>
      </c>
      <c r="H50" s="160"/>
      <c r="I50" s="159">
        <f t="shared" si="15"/>
        <v>0</v>
      </c>
      <c r="J50" s="160"/>
      <c r="K50" s="159">
        <f t="shared" si="16"/>
        <v>0</v>
      </c>
      <c r="L50" s="159">
        <v>21</v>
      </c>
      <c r="M50" s="159">
        <f t="shared" si="17"/>
        <v>0</v>
      </c>
      <c r="N50" s="159">
        <v>0</v>
      </c>
      <c r="O50" s="159">
        <f t="shared" si="18"/>
        <v>0</v>
      </c>
      <c r="P50" s="159">
        <v>0</v>
      </c>
      <c r="Q50" s="159">
        <f t="shared" si="19"/>
        <v>0</v>
      </c>
      <c r="R50" s="159"/>
      <c r="S50" s="159" t="s">
        <v>132</v>
      </c>
      <c r="T50" s="159" t="s">
        <v>133</v>
      </c>
      <c r="U50" s="159">
        <v>0</v>
      </c>
      <c r="V50" s="159">
        <f t="shared" si="20"/>
        <v>0</v>
      </c>
      <c r="W50" s="159"/>
      <c r="X50" s="152"/>
      <c r="Y50" s="152"/>
      <c r="Z50" s="152"/>
      <c r="AA50" s="152"/>
      <c r="AB50" s="152"/>
      <c r="AC50" s="152"/>
      <c r="AD50" s="152"/>
      <c r="AE50" s="152"/>
      <c r="AF50" s="152"/>
      <c r="AG50" s="152" t="s">
        <v>194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x14ac:dyDescent="0.2">
      <c r="A51" s="162" t="s">
        <v>127</v>
      </c>
      <c r="B51" s="163" t="s">
        <v>81</v>
      </c>
      <c r="C51" s="181" t="s">
        <v>82</v>
      </c>
      <c r="D51" s="164"/>
      <c r="E51" s="165"/>
      <c r="F51" s="166"/>
      <c r="G51" s="167">
        <f>SUMIF(AG52:AG57,"&lt;&gt;NOR",G52:G57)</f>
        <v>0</v>
      </c>
      <c r="H51" s="161"/>
      <c r="I51" s="161">
        <f>SUM(I52:I57)</f>
        <v>0</v>
      </c>
      <c r="J51" s="161"/>
      <c r="K51" s="161">
        <f>SUM(K52:K57)</f>
        <v>0</v>
      </c>
      <c r="L51" s="161"/>
      <c r="M51" s="161">
        <f>SUM(M52:M57)</f>
        <v>0</v>
      </c>
      <c r="N51" s="161"/>
      <c r="O51" s="161">
        <f>SUM(O52:O57)</f>
        <v>0</v>
      </c>
      <c r="P51" s="161"/>
      <c r="Q51" s="161">
        <f>SUM(Q52:Q57)</f>
        <v>0</v>
      </c>
      <c r="R51" s="161"/>
      <c r="S51" s="161"/>
      <c r="T51" s="161"/>
      <c r="U51" s="161"/>
      <c r="V51" s="161">
        <f>SUM(V52:V57)</f>
        <v>5.18</v>
      </c>
      <c r="W51" s="161"/>
      <c r="AG51" t="s">
        <v>128</v>
      </c>
    </row>
    <row r="52" spans="1:60" outlineLevel="1" x14ac:dyDescent="0.2">
      <c r="A52" s="174">
        <v>38</v>
      </c>
      <c r="B52" s="175" t="s">
        <v>220</v>
      </c>
      <c r="C52" s="182" t="s">
        <v>221</v>
      </c>
      <c r="D52" s="176" t="s">
        <v>144</v>
      </c>
      <c r="E52" s="177">
        <v>10</v>
      </c>
      <c r="F52" s="178"/>
      <c r="G52" s="179">
        <f t="shared" ref="G52:G57" si="21">ROUND(E52*F52,2)</f>
        <v>0</v>
      </c>
      <c r="H52" s="160"/>
      <c r="I52" s="159">
        <f t="shared" ref="I52:I57" si="22">ROUND(E52*H52,2)</f>
        <v>0</v>
      </c>
      <c r="J52" s="160"/>
      <c r="K52" s="159">
        <f t="shared" ref="K52:K57" si="23">ROUND(E52*J52,2)</f>
        <v>0</v>
      </c>
      <c r="L52" s="159">
        <v>21</v>
      </c>
      <c r="M52" s="159">
        <f t="shared" ref="M52:M57" si="24">G52*(1+L52/100)</f>
        <v>0</v>
      </c>
      <c r="N52" s="159">
        <v>3.4000000000000002E-4</v>
      </c>
      <c r="O52" s="159">
        <f t="shared" ref="O52:O57" si="25">ROUND(E52*N52,2)</f>
        <v>0</v>
      </c>
      <c r="P52" s="159">
        <v>0</v>
      </c>
      <c r="Q52" s="159">
        <f t="shared" ref="Q52:Q57" si="26">ROUND(E52*P52,2)</f>
        <v>0</v>
      </c>
      <c r="R52" s="159"/>
      <c r="S52" s="159" t="s">
        <v>132</v>
      </c>
      <c r="T52" s="159" t="s">
        <v>155</v>
      </c>
      <c r="U52" s="159">
        <v>0.32</v>
      </c>
      <c r="V52" s="159">
        <f t="shared" ref="V52:V57" si="27">ROUND(E52*U52,2)</f>
        <v>3.2</v>
      </c>
      <c r="W52" s="159"/>
      <c r="X52" s="152"/>
      <c r="Y52" s="152"/>
      <c r="Z52" s="152"/>
      <c r="AA52" s="152"/>
      <c r="AB52" s="152"/>
      <c r="AC52" s="152"/>
      <c r="AD52" s="152"/>
      <c r="AE52" s="152"/>
      <c r="AF52" s="152"/>
      <c r="AG52" s="152" t="s">
        <v>139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74">
        <v>39</v>
      </c>
      <c r="B53" s="175" t="s">
        <v>222</v>
      </c>
      <c r="C53" s="182" t="s">
        <v>223</v>
      </c>
      <c r="D53" s="176" t="s">
        <v>137</v>
      </c>
      <c r="E53" s="177">
        <v>1</v>
      </c>
      <c r="F53" s="178"/>
      <c r="G53" s="179">
        <f t="shared" si="21"/>
        <v>0</v>
      </c>
      <c r="H53" s="160"/>
      <c r="I53" s="159">
        <f t="shared" si="22"/>
        <v>0</v>
      </c>
      <c r="J53" s="160"/>
      <c r="K53" s="159">
        <f t="shared" si="23"/>
        <v>0</v>
      </c>
      <c r="L53" s="159">
        <v>21</v>
      </c>
      <c r="M53" s="159">
        <f t="shared" si="24"/>
        <v>0</v>
      </c>
      <c r="N53" s="159">
        <v>0</v>
      </c>
      <c r="O53" s="159">
        <f t="shared" si="25"/>
        <v>0</v>
      </c>
      <c r="P53" s="159">
        <v>0</v>
      </c>
      <c r="Q53" s="159">
        <f t="shared" si="26"/>
        <v>0</v>
      </c>
      <c r="R53" s="159"/>
      <c r="S53" s="159" t="s">
        <v>138</v>
      </c>
      <c r="T53" s="159" t="s">
        <v>133</v>
      </c>
      <c r="U53" s="159">
        <v>0</v>
      </c>
      <c r="V53" s="159">
        <f t="shared" si="27"/>
        <v>0</v>
      </c>
      <c r="W53" s="159"/>
      <c r="X53" s="152"/>
      <c r="Y53" s="152"/>
      <c r="Z53" s="152"/>
      <c r="AA53" s="152"/>
      <c r="AB53" s="152"/>
      <c r="AC53" s="152"/>
      <c r="AD53" s="152"/>
      <c r="AE53" s="152"/>
      <c r="AF53" s="152"/>
      <c r="AG53" s="152" t="s">
        <v>139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74">
        <v>40</v>
      </c>
      <c r="B54" s="175" t="s">
        <v>224</v>
      </c>
      <c r="C54" s="182" t="s">
        <v>225</v>
      </c>
      <c r="D54" s="176" t="s">
        <v>144</v>
      </c>
      <c r="E54" s="177">
        <v>20</v>
      </c>
      <c r="F54" s="178"/>
      <c r="G54" s="179">
        <f t="shared" si="21"/>
        <v>0</v>
      </c>
      <c r="H54" s="160"/>
      <c r="I54" s="159">
        <f t="shared" si="22"/>
        <v>0</v>
      </c>
      <c r="J54" s="160"/>
      <c r="K54" s="159">
        <f t="shared" si="23"/>
        <v>0</v>
      </c>
      <c r="L54" s="159">
        <v>21</v>
      </c>
      <c r="M54" s="159">
        <f t="shared" si="24"/>
        <v>0</v>
      </c>
      <c r="N54" s="159">
        <v>2.3000000000000001E-4</v>
      </c>
      <c r="O54" s="159">
        <f t="shared" si="25"/>
        <v>0</v>
      </c>
      <c r="P54" s="159">
        <v>0</v>
      </c>
      <c r="Q54" s="159">
        <f t="shared" si="26"/>
        <v>0</v>
      </c>
      <c r="R54" s="159"/>
      <c r="S54" s="159" t="s">
        <v>138</v>
      </c>
      <c r="T54" s="159" t="s">
        <v>155</v>
      </c>
      <c r="U54" s="159">
        <v>9.0000000000000011E-2</v>
      </c>
      <c r="V54" s="159">
        <f t="shared" si="27"/>
        <v>1.8</v>
      </c>
      <c r="W54" s="159"/>
      <c r="X54" s="152"/>
      <c r="Y54" s="152"/>
      <c r="Z54" s="152"/>
      <c r="AA54" s="152"/>
      <c r="AB54" s="152"/>
      <c r="AC54" s="152"/>
      <c r="AD54" s="152"/>
      <c r="AE54" s="152"/>
      <c r="AF54" s="152"/>
      <c r="AG54" s="152" t="s">
        <v>139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74">
        <v>41</v>
      </c>
      <c r="B55" s="175" t="s">
        <v>226</v>
      </c>
      <c r="C55" s="182" t="s">
        <v>227</v>
      </c>
      <c r="D55" s="176" t="s">
        <v>137</v>
      </c>
      <c r="E55" s="177">
        <v>1</v>
      </c>
      <c r="F55" s="178"/>
      <c r="G55" s="179">
        <f t="shared" si="21"/>
        <v>0</v>
      </c>
      <c r="H55" s="160"/>
      <c r="I55" s="159">
        <f t="shared" si="22"/>
        <v>0</v>
      </c>
      <c r="J55" s="160"/>
      <c r="K55" s="159">
        <f t="shared" si="23"/>
        <v>0</v>
      </c>
      <c r="L55" s="159">
        <v>21</v>
      </c>
      <c r="M55" s="159">
        <f t="shared" si="24"/>
        <v>0</v>
      </c>
      <c r="N55" s="159">
        <v>0</v>
      </c>
      <c r="O55" s="159">
        <f t="shared" si="25"/>
        <v>0</v>
      </c>
      <c r="P55" s="159">
        <v>0</v>
      </c>
      <c r="Q55" s="159">
        <f t="shared" si="26"/>
        <v>0</v>
      </c>
      <c r="R55" s="159"/>
      <c r="S55" s="159" t="s">
        <v>138</v>
      </c>
      <c r="T55" s="159" t="s">
        <v>133</v>
      </c>
      <c r="U55" s="159">
        <v>0</v>
      </c>
      <c r="V55" s="159">
        <f t="shared" si="27"/>
        <v>0</v>
      </c>
      <c r="W55" s="159"/>
      <c r="X55" s="152"/>
      <c r="Y55" s="152"/>
      <c r="Z55" s="152"/>
      <c r="AA55" s="152"/>
      <c r="AB55" s="152"/>
      <c r="AC55" s="152"/>
      <c r="AD55" s="152"/>
      <c r="AE55" s="152"/>
      <c r="AF55" s="152"/>
      <c r="AG55" s="152" t="s">
        <v>139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74">
        <v>42</v>
      </c>
      <c r="B56" s="175" t="s">
        <v>228</v>
      </c>
      <c r="C56" s="182" t="s">
        <v>229</v>
      </c>
      <c r="D56" s="176" t="s">
        <v>137</v>
      </c>
      <c r="E56" s="177">
        <v>1</v>
      </c>
      <c r="F56" s="178"/>
      <c r="G56" s="179">
        <f t="shared" si="21"/>
        <v>0</v>
      </c>
      <c r="H56" s="160"/>
      <c r="I56" s="159">
        <f t="shared" si="22"/>
        <v>0</v>
      </c>
      <c r="J56" s="160"/>
      <c r="K56" s="159">
        <f t="shared" si="23"/>
        <v>0</v>
      </c>
      <c r="L56" s="159">
        <v>21</v>
      </c>
      <c r="M56" s="159">
        <f t="shared" si="24"/>
        <v>0</v>
      </c>
      <c r="N56" s="159">
        <v>0</v>
      </c>
      <c r="O56" s="159">
        <f t="shared" si="25"/>
        <v>0</v>
      </c>
      <c r="P56" s="159">
        <v>0</v>
      </c>
      <c r="Q56" s="159">
        <f t="shared" si="26"/>
        <v>0</v>
      </c>
      <c r="R56" s="159"/>
      <c r="S56" s="159" t="s">
        <v>138</v>
      </c>
      <c r="T56" s="159" t="s">
        <v>133</v>
      </c>
      <c r="U56" s="159">
        <v>0</v>
      </c>
      <c r="V56" s="159">
        <f t="shared" si="27"/>
        <v>0</v>
      </c>
      <c r="W56" s="159"/>
      <c r="X56" s="152"/>
      <c r="Y56" s="152"/>
      <c r="Z56" s="152"/>
      <c r="AA56" s="152"/>
      <c r="AB56" s="152"/>
      <c r="AC56" s="152"/>
      <c r="AD56" s="152"/>
      <c r="AE56" s="152"/>
      <c r="AF56" s="152"/>
      <c r="AG56" s="152" t="s">
        <v>139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74">
        <v>43</v>
      </c>
      <c r="B57" s="175" t="s">
        <v>230</v>
      </c>
      <c r="C57" s="182" t="s">
        <v>231</v>
      </c>
      <c r="D57" s="176" t="s">
        <v>219</v>
      </c>
      <c r="E57" s="177">
        <v>0.12000000000000001</v>
      </c>
      <c r="F57" s="178"/>
      <c r="G57" s="179">
        <f t="shared" si="21"/>
        <v>0</v>
      </c>
      <c r="H57" s="160"/>
      <c r="I57" s="159">
        <f t="shared" si="22"/>
        <v>0</v>
      </c>
      <c r="J57" s="160"/>
      <c r="K57" s="159">
        <f t="shared" si="23"/>
        <v>0</v>
      </c>
      <c r="L57" s="159">
        <v>21</v>
      </c>
      <c r="M57" s="159">
        <f t="shared" si="24"/>
        <v>0</v>
      </c>
      <c r="N57" s="159">
        <v>0</v>
      </c>
      <c r="O57" s="159">
        <f t="shared" si="25"/>
        <v>0</v>
      </c>
      <c r="P57" s="159">
        <v>0</v>
      </c>
      <c r="Q57" s="159">
        <f t="shared" si="26"/>
        <v>0</v>
      </c>
      <c r="R57" s="159"/>
      <c r="S57" s="159" t="s">
        <v>132</v>
      </c>
      <c r="T57" s="159" t="s">
        <v>155</v>
      </c>
      <c r="U57" s="159">
        <v>1.4700000000000002</v>
      </c>
      <c r="V57" s="159">
        <f t="shared" si="27"/>
        <v>0.18</v>
      </c>
      <c r="W57" s="159"/>
      <c r="X57" s="152"/>
      <c r="Y57" s="152"/>
      <c r="Z57" s="152"/>
      <c r="AA57" s="152"/>
      <c r="AB57" s="152"/>
      <c r="AC57" s="152"/>
      <c r="AD57" s="152"/>
      <c r="AE57" s="152"/>
      <c r="AF57" s="152"/>
      <c r="AG57" s="152" t="s">
        <v>139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x14ac:dyDescent="0.2">
      <c r="A58" s="162" t="s">
        <v>127</v>
      </c>
      <c r="B58" s="163" t="s">
        <v>83</v>
      </c>
      <c r="C58" s="181" t="s">
        <v>84</v>
      </c>
      <c r="D58" s="164"/>
      <c r="E58" s="165"/>
      <c r="F58" s="166"/>
      <c r="G58" s="167">
        <f>SUMIF(AG59:AG77,"&lt;&gt;NOR",G59:G77)</f>
        <v>0</v>
      </c>
      <c r="H58" s="161"/>
      <c r="I58" s="161">
        <f>SUM(I59:I77)</f>
        <v>0</v>
      </c>
      <c r="J58" s="161"/>
      <c r="K58" s="161">
        <f>SUM(K59:K77)</f>
        <v>0</v>
      </c>
      <c r="L58" s="161"/>
      <c r="M58" s="161">
        <f>SUM(M59:M77)</f>
        <v>0</v>
      </c>
      <c r="N58" s="161"/>
      <c r="O58" s="161">
        <f>SUM(O59:O77)</f>
        <v>0.27</v>
      </c>
      <c r="P58" s="161"/>
      <c r="Q58" s="161">
        <f>SUM(Q59:Q77)</f>
        <v>0</v>
      </c>
      <c r="R58" s="161"/>
      <c r="S58" s="161"/>
      <c r="T58" s="161"/>
      <c r="U58" s="161"/>
      <c r="V58" s="161">
        <f>SUM(V59:V77)</f>
        <v>52.70000000000001</v>
      </c>
      <c r="W58" s="161"/>
      <c r="AG58" t="s">
        <v>128</v>
      </c>
    </row>
    <row r="59" spans="1:60" outlineLevel="1" x14ac:dyDescent="0.2">
      <c r="A59" s="174">
        <v>44</v>
      </c>
      <c r="B59" s="175" t="s">
        <v>232</v>
      </c>
      <c r="C59" s="182" t="s">
        <v>204</v>
      </c>
      <c r="D59" s="176" t="s">
        <v>144</v>
      </c>
      <c r="E59" s="177">
        <v>12</v>
      </c>
      <c r="F59" s="178"/>
      <c r="G59" s="179">
        <f t="shared" ref="G59:G77" si="28">ROUND(E59*F59,2)</f>
        <v>0</v>
      </c>
      <c r="H59" s="160"/>
      <c r="I59" s="159">
        <f t="shared" ref="I59:I77" si="29">ROUND(E59*H59,2)</f>
        <v>0</v>
      </c>
      <c r="J59" s="160"/>
      <c r="K59" s="159">
        <f t="shared" ref="K59:K77" si="30">ROUND(E59*J59,2)</f>
        <v>0</v>
      </c>
      <c r="L59" s="159">
        <v>21</v>
      </c>
      <c r="M59" s="159">
        <f t="shared" ref="M59:M77" si="31">G59*(1+L59/100)</f>
        <v>0</v>
      </c>
      <c r="N59" s="159">
        <v>0</v>
      </c>
      <c r="O59" s="159">
        <f t="shared" ref="O59:O77" si="32">ROUND(E59*N59,2)</f>
        <v>0</v>
      </c>
      <c r="P59" s="159">
        <v>0</v>
      </c>
      <c r="Q59" s="159">
        <f t="shared" ref="Q59:Q77" si="33">ROUND(E59*P59,2)</f>
        <v>0</v>
      </c>
      <c r="R59" s="159"/>
      <c r="S59" s="159" t="s">
        <v>138</v>
      </c>
      <c r="T59" s="159" t="s">
        <v>155</v>
      </c>
      <c r="U59" s="159">
        <v>0.15500000000000003</v>
      </c>
      <c r="V59" s="159">
        <f t="shared" ref="V59:V77" si="34">ROUND(E59*U59,2)</f>
        <v>1.86</v>
      </c>
      <c r="W59" s="159"/>
      <c r="X59" s="152"/>
      <c r="Y59" s="152"/>
      <c r="Z59" s="152"/>
      <c r="AA59" s="152"/>
      <c r="AB59" s="152"/>
      <c r="AC59" s="152"/>
      <c r="AD59" s="152"/>
      <c r="AE59" s="152"/>
      <c r="AF59" s="152"/>
      <c r="AG59" s="152" t="s">
        <v>139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74">
        <v>45</v>
      </c>
      <c r="B60" s="175" t="s">
        <v>192</v>
      </c>
      <c r="C60" s="182" t="s">
        <v>193</v>
      </c>
      <c r="D60" s="176" t="s">
        <v>144</v>
      </c>
      <c r="E60" s="177">
        <v>16</v>
      </c>
      <c r="F60" s="178"/>
      <c r="G60" s="179">
        <f t="shared" si="28"/>
        <v>0</v>
      </c>
      <c r="H60" s="160"/>
      <c r="I60" s="159">
        <f t="shared" si="29"/>
        <v>0</v>
      </c>
      <c r="J60" s="160"/>
      <c r="K60" s="159">
        <f t="shared" si="30"/>
        <v>0</v>
      </c>
      <c r="L60" s="159">
        <v>21</v>
      </c>
      <c r="M60" s="159">
        <f t="shared" si="31"/>
        <v>0</v>
      </c>
      <c r="N60" s="159">
        <v>0</v>
      </c>
      <c r="O60" s="159">
        <f t="shared" si="32"/>
        <v>0</v>
      </c>
      <c r="P60" s="159">
        <v>0</v>
      </c>
      <c r="Q60" s="159">
        <f t="shared" si="33"/>
        <v>0</v>
      </c>
      <c r="R60" s="159"/>
      <c r="S60" s="159" t="s">
        <v>132</v>
      </c>
      <c r="T60" s="159" t="s">
        <v>155</v>
      </c>
      <c r="U60" s="159">
        <v>8.2000000000000003E-2</v>
      </c>
      <c r="V60" s="159">
        <f t="shared" si="34"/>
        <v>1.31</v>
      </c>
      <c r="W60" s="159"/>
      <c r="X60" s="152"/>
      <c r="Y60" s="152"/>
      <c r="Z60" s="152"/>
      <c r="AA60" s="152"/>
      <c r="AB60" s="152"/>
      <c r="AC60" s="152"/>
      <c r="AD60" s="152"/>
      <c r="AE60" s="152"/>
      <c r="AF60" s="152"/>
      <c r="AG60" s="152" t="s">
        <v>139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74">
        <v>46</v>
      </c>
      <c r="B61" s="175" t="s">
        <v>195</v>
      </c>
      <c r="C61" s="182" t="s">
        <v>196</v>
      </c>
      <c r="D61" s="176" t="s">
        <v>144</v>
      </c>
      <c r="E61" s="177">
        <v>24</v>
      </c>
      <c r="F61" s="178"/>
      <c r="G61" s="179">
        <f t="shared" si="28"/>
        <v>0</v>
      </c>
      <c r="H61" s="160"/>
      <c r="I61" s="159">
        <f t="shared" si="29"/>
        <v>0</v>
      </c>
      <c r="J61" s="160"/>
      <c r="K61" s="159">
        <f t="shared" si="30"/>
        <v>0</v>
      </c>
      <c r="L61" s="159">
        <v>21</v>
      </c>
      <c r="M61" s="159">
        <f t="shared" si="31"/>
        <v>0</v>
      </c>
      <c r="N61" s="159">
        <v>0</v>
      </c>
      <c r="O61" s="159">
        <f t="shared" si="32"/>
        <v>0</v>
      </c>
      <c r="P61" s="159">
        <v>0</v>
      </c>
      <c r="Q61" s="159">
        <f t="shared" si="33"/>
        <v>0</v>
      </c>
      <c r="R61" s="159"/>
      <c r="S61" s="159" t="s">
        <v>132</v>
      </c>
      <c r="T61" s="159" t="s">
        <v>155</v>
      </c>
      <c r="U61" s="159">
        <v>0.114</v>
      </c>
      <c r="V61" s="159">
        <f t="shared" si="34"/>
        <v>2.74</v>
      </c>
      <c r="W61" s="159"/>
      <c r="X61" s="152"/>
      <c r="Y61" s="152"/>
      <c r="Z61" s="152"/>
      <c r="AA61" s="152"/>
      <c r="AB61" s="152"/>
      <c r="AC61" s="152"/>
      <c r="AD61" s="152"/>
      <c r="AE61" s="152"/>
      <c r="AF61" s="152"/>
      <c r="AG61" s="152" t="s">
        <v>139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74">
        <v>47</v>
      </c>
      <c r="B62" s="175" t="s">
        <v>233</v>
      </c>
      <c r="C62" s="182" t="s">
        <v>234</v>
      </c>
      <c r="D62" s="176" t="s">
        <v>144</v>
      </c>
      <c r="E62" s="177">
        <v>12</v>
      </c>
      <c r="F62" s="178"/>
      <c r="G62" s="179">
        <f t="shared" si="28"/>
        <v>0</v>
      </c>
      <c r="H62" s="160"/>
      <c r="I62" s="159">
        <f t="shared" si="29"/>
        <v>0</v>
      </c>
      <c r="J62" s="160"/>
      <c r="K62" s="159">
        <f t="shared" si="30"/>
        <v>0</v>
      </c>
      <c r="L62" s="159">
        <v>21</v>
      </c>
      <c r="M62" s="159">
        <f t="shared" si="31"/>
        <v>0</v>
      </c>
      <c r="N62" s="159">
        <v>3.98E-3</v>
      </c>
      <c r="O62" s="159">
        <f t="shared" si="32"/>
        <v>0.05</v>
      </c>
      <c r="P62" s="159">
        <v>0</v>
      </c>
      <c r="Q62" s="159">
        <f t="shared" si="33"/>
        <v>0</v>
      </c>
      <c r="R62" s="159"/>
      <c r="S62" s="159" t="s">
        <v>138</v>
      </c>
      <c r="T62" s="159" t="s">
        <v>155</v>
      </c>
      <c r="U62" s="159">
        <v>0.54290000000000005</v>
      </c>
      <c r="V62" s="159">
        <f t="shared" si="34"/>
        <v>6.51</v>
      </c>
      <c r="W62" s="159"/>
      <c r="X62" s="152"/>
      <c r="Y62" s="152"/>
      <c r="Z62" s="152"/>
      <c r="AA62" s="152"/>
      <c r="AB62" s="152"/>
      <c r="AC62" s="152"/>
      <c r="AD62" s="152"/>
      <c r="AE62" s="152"/>
      <c r="AF62" s="152"/>
      <c r="AG62" s="152" t="s">
        <v>139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74">
        <v>48</v>
      </c>
      <c r="B63" s="175" t="s">
        <v>235</v>
      </c>
      <c r="C63" s="182" t="s">
        <v>236</v>
      </c>
      <c r="D63" s="176" t="s">
        <v>144</v>
      </c>
      <c r="E63" s="177">
        <v>16</v>
      </c>
      <c r="F63" s="178"/>
      <c r="G63" s="179">
        <f t="shared" si="28"/>
        <v>0</v>
      </c>
      <c r="H63" s="160"/>
      <c r="I63" s="159">
        <f t="shared" si="29"/>
        <v>0</v>
      </c>
      <c r="J63" s="160"/>
      <c r="K63" s="159">
        <f t="shared" si="30"/>
        <v>0</v>
      </c>
      <c r="L63" s="159">
        <v>21</v>
      </c>
      <c r="M63" s="159">
        <f t="shared" si="31"/>
        <v>0</v>
      </c>
      <c r="N63" s="159">
        <v>5.1800000000000006E-3</v>
      </c>
      <c r="O63" s="159">
        <f t="shared" si="32"/>
        <v>0.08</v>
      </c>
      <c r="P63" s="159">
        <v>0</v>
      </c>
      <c r="Q63" s="159">
        <f t="shared" si="33"/>
        <v>0</v>
      </c>
      <c r="R63" s="159"/>
      <c r="S63" s="159" t="s">
        <v>138</v>
      </c>
      <c r="T63" s="159" t="s">
        <v>155</v>
      </c>
      <c r="U63" s="159">
        <v>0.63430000000000009</v>
      </c>
      <c r="V63" s="159">
        <f t="shared" si="34"/>
        <v>10.15</v>
      </c>
      <c r="W63" s="159"/>
      <c r="X63" s="152"/>
      <c r="Y63" s="152"/>
      <c r="Z63" s="152"/>
      <c r="AA63" s="152"/>
      <c r="AB63" s="152"/>
      <c r="AC63" s="152"/>
      <c r="AD63" s="152"/>
      <c r="AE63" s="152"/>
      <c r="AF63" s="152"/>
      <c r="AG63" s="152" t="s">
        <v>139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74">
        <v>49</v>
      </c>
      <c r="B64" s="175" t="s">
        <v>237</v>
      </c>
      <c r="C64" s="182" t="s">
        <v>238</v>
      </c>
      <c r="D64" s="176" t="s">
        <v>144</v>
      </c>
      <c r="E64" s="177">
        <v>24</v>
      </c>
      <c r="F64" s="178"/>
      <c r="G64" s="179">
        <f t="shared" si="28"/>
        <v>0</v>
      </c>
      <c r="H64" s="160"/>
      <c r="I64" s="159">
        <f t="shared" si="29"/>
        <v>0</v>
      </c>
      <c r="J64" s="160"/>
      <c r="K64" s="159">
        <f t="shared" si="30"/>
        <v>0</v>
      </c>
      <c r="L64" s="159">
        <v>21</v>
      </c>
      <c r="M64" s="159">
        <f t="shared" si="31"/>
        <v>0</v>
      </c>
      <c r="N64" s="159">
        <v>5.6300000000000005E-3</v>
      </c>
      <c r="O64" s="159">
        <f t="shared" si="32"/>
        <v>0.14000000000000001</v>
      </c>
      <c r="P64" s="159">
        <v>0</v>
      </c>
      <c r="Q64" s="159">
        <f t="shared" si="33"/>
        <v>0</v>
      </c>
      <c r="R64" s="159"/>
      <c r="S64" s="159" t="s">
        <v>138</v>
      </c>
      <c r="T64" s="159" t="s">
        <v>133</v>
      </c>
      <c r="U64" s="159">
        <v>0.75470000000000004</v>
      </c>
      <c r="V64" s="159">
        <f t="shared" si="34"/>
        <v>18.11</v>
      </c>
      <c r="W64" s="159"/>
      <c r="X64" s="152"/>
      <c r="Y64" s="152"/>
      <c r="Z64" s="152"/>
      <c r="AA64" s="152"/>
      <c r="AB64" s="152"/>
      <c r="AC64" s="152"/>
      <c r="AD64" s="152"/>
      <c r="AE64" s="152"/>
      <c r="AF64" s="152"/>
      <c r="AG64" s="152" t="s">
        <v>139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ht="22.5" outlineLevel="1" x14ac:dyDescent="0.2">
      <c r="A65" s="174">
        <v>50</v>
      </c>
      <c r="B65" s="175" t="s">
        <v>239</v>
      </c>
      <c r="C65" s="182" t="s">
        <v>240</v>
      </c>
      <c r="D65" s="176" t="s">
        <v>144</v>
      </c>
      <c r="E65" s="177">
        <v>12</v>
      </c>
      <c r="F65" s="178"/>
      <c r="G65" s="179">
        <f t="shared" si="28"/>
        <v>0</v>
      </c>
      <c r="H65" s="160"/>
      <c r="I65" s="159">
        <f t="shared" si="29"/>
        <v>0</v>
      </c>
      <c r="J65" s="160"/>
      <c r="K65" s="159">
        <f t="shared" si="30"/>
        <v>0</v>
      </c>
      <c r="L65" s="159">
        <v>21</v>
      </c>
      <c r="M65" s="159">
        <f t="shared" si="31"/>
        <v>0</v>
      </c>
      <c r="N65" s="159">
        <v>3.0000000000000001E-5</v>
      </c>
      <c r="O65" s="159">
        <f t="shared" si="32"/>
        <v>0</v>
      </c>
      <c r="P65" s="159">
        <v>0</v>
      </c>
      <c r="Q65" s="159">
        <f t="shared" si="33"/>
        <v>0</v>
      </c>
      <c r="R65" s="159"/>
      <c r="S65" s="159" t="s">
        <v>138</v>
      </c>
      <c r="T65" s="159" t="s">
        <v>155</v>
      </c>
      <c r="U65" s="159">
        <v>0.129</v>
      </c>
      <c r="V65" s="159">
        <f t="shared" si="34"/>
        <v>1.55</v>
      </c>
      <c r="W65" s="159"/>
      <c r="X65" s="152"/>
      <c r="Y65" s="152"/>
      <c r="Z65" s="152"/>
      <c r="AA65" s="152"/>
      <c r="AB65" s="152"/>
      <c r="AC65" s="152"/>
      <c r="AD65" s="152"/>
      <c r="AE65" s="152"/>
      <c r="AF65" s="152"/>
      <c r="AG65" s="152" t="s">
        <v>139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ht="22.5" outlineLevel="1" x14ac:dyDescent="0.2">
      <c r="A66" s="174">
        <v>51</v>
      </c>
      <c r="B66" s="175" t="s">
        <v>241</v>
      </c>
      <c r="C66" s="182" t="s">
        <v>242</v>
      </c>
      <c r="D66" s="176" t="s">
        <v>144</v>
      </c>
      <c r="E66" s="177">
        <v>16</v>
      </c>
      <c r="F66" s="178"/>
      <c r="G66" s="179">
        <f t="shared" si="28"/>
        <v>0</v>
      </c>
      <c r="H66" s="160"/>
      <c r="I66" s="159">
        <f t="shared" si="29"/>
        <v>0</v>
      </c>
      <c r="J66" s="160"/>
      <c r="K66" s="159">
        <f t="shared" si="30"/>
        <v>0</v>
      </c>
      <c r="L66" s="159">
        <v>21</v>
      </c>
      <c r="M66" s="159">
        <f t="shared" si="31"/>
        <v>0</v>
      </c>
      <c r="N66" s="159">
        <v>6.0000000000000002E-5</v>
      </c>
      <c r="O66" s="159">
        <f t="shared" si="32"/>
        <v>0</v>
      </c>
      <c r="P66" s="159">
        <v>0</v>
      </c>
      <c r="Q66" s="159">
        <f t="shared" si="33"/>
        <v>0</v>
      </c>
      <c r="R66" s="159"/>
      <c r="S66" s="159" t="s">
        <v>138</v>
      </c>
      <c r="T66" s="159" t="s">
        <v>155</v>
      </c>
      <c r="U66" s="159">
        <v>0.129</v>
      </c>
      <c r="V66" s="159">
        <f t="shared" si="34"/>
        <v>2.06</v>
      </c>
      <c r="W66" s="159"/>
      <c r="X66" s="152"/>
      <c r="Y66" s="152"/>
      <c r="Z66" s="152"/>
      <c r="AA66" s="152"/>
      <c r="AB66" s="152"/>
      <c r="AC66" s="152"/>
      <c r="AD66" s="152"/>
      <c r="AE66" s="152"/>
      <c r="AF66" s="152"/>
      <c r="AG66" s="152" t="s">
        <v>139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ht="22.5" outlineLevel="1" x14ac:dyDescent="0.2">
      <c r="A67" s="174">
        <v>52</v>
      </c>
      <c r="B67" s="175" t="s">
        <v>243</v>
      </c>
      <c r="C67" s="182" t="s">
        <v>244</v>
      </c>
      <c r="D67" s="176" t="s">
        <v>144</v>
      </c>
      <c r="E67" s="177">
        <v>12</v>
      </c>
      <c r="F67" s="178"/>
      <c r="G67" s="179">
        <f t="shared" si="28"/>
        <v>0</v>
      </c>
      <c r="H67" s="160"/>
      <c r="I67" s="159">
        <f t="shared" si="29"/>
        <v>0</v>
      </c>
      <c r="J67" s="160"/>
      <c r="K67" s="159">
        <f t="shared" si="30"/>
        <v>0</v>
      </c>
      <c r="L67" s="159">
        <v>21</v>
      </c>
      <c r="M67" s="159">
        <f t="shared" si="31"/>
        <v>0</v>
      </c>
      <c r="N67" s="159">
        <v>9.0000000000000006E-5</v>
      </c>
      <c r="O67" s="159">
        <f t="shared" si="32"/>
        <v>0</v>
      </c>
      <c r="P67" s="159">
        <v>0</v>
      </c>
      <c r="Q67" s="159">
        <f t="shared" si="33"/>
        <v>0</v>
      </c>
      <c r="R67" s="159"/>
      <c r="S67" s="159" t="s">
        <v>138</v>
      </c>
      <c r="T67" s="159" t="s">
        <v>155</v>
      </c>
      <c r="U67" s="159">
        <v>0.157</v>
      </c>
      <c r="V67" s="159">
        <f t="shared" si="34"/>
        <v>1.88</v>
      </c>
      <c r="W67" s="159"/>
      <c r="X67" s="152"/>
      <c r="Y67" s="152"/>
      <c r="Z67" s="152"/>
      <c r="AA67" s="152"/>
      <c r="AB67" s="152"/>
      <c r="AC67" s="152"/>
      <c r="AD67" s="152"/>
      <c r="AE67" s="152"/>
      <c r="AF67" s="152"/>
      <c r="AG67" s="152" t="s">
        <v>139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ht="22.5" outlineLevel="1" x14ac:dyDescent="0.2">
      <c r="A68" s="174">
        <v>53</v>
      </c>
      <c r="B68" s="175" t="s">
        <v>245</v>
      </c>
      <c r="C68" s="182" t="s">
        <v>246</v>
      </c>
      <c r="D68" s="176" t="s">
        <v>144</v>
      </c>
      <c r="E68" s="177">
        <v>12</v>
      </c>
      <c r="F68" s="178"/>
      <c r="G68" s="179">
        <f t="shared" si="28"/>
        <v>0</v>
      </c>
      <c r="H68" s="160"/>
      <c r="I68" s="159">
        <f t="shared" si="29"/>
        <v>0</v>
      </c>
      <c r="J68" s="160"/>
      <c r="K68" s="159">
        <f t="shared" si="30"/>
        <v>0</v>
      </c>
      <c r="L68" s="159">
        <v>21</v>
      </c>
      <c r="M68" s="159">
        <f t="shared" si="31"/>
        <v>0</v>
      </c>
      <c r="N68" s="159">
        <v>1.2E-4</v>
      </c>
      <c r="O68" s="159">
        <f t="shared" si="32"/>
        <v>0</v>
      </c>
      <c r="P68" s="159">
        <v>0</v>
      </c>
      <c r="Q68" s="159">
        <f t="shared" si="33"/>
        <v>0</v>
      </c>
      <c r="R68" s="159"/>
      <c r="S68" s="159" t="s">
        <v>138</v>
      </c>
      <c r="T68" s="159" t="s">
        <v>155</v>
      </c>
      <c r="U68" s="159">
        <v>0.157</v>
      </c>
      <c r="V68" s="159">
        <f t="shared" si="34"/>
        <v>1.88</v>
      </c>
      <c r="W68" s="159"/>
      <c r="X68" s="152"/>
      <c r="Y68" s="152"/>
      <c r="Z68" s="152"/>
      <c r="AA68" s="152"/>
      <c r="AB68" s="152"/>
      <c r="AC68" s="152"/>
      <c r="AD68" s="152"/>
      <c r="AE68" s="152"/>
      <c r="AF68" s="152"/>
      <c r="AG68" s="152" t="s">
        <v>139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74">
        <v>54</v>
      </c>
      <c r="B69" s="175" t="s">
        <v>247</v>
      </c>
      <c r="C69" s="182" t="s">
        <v>248</v>
      </c>
      <c r="D69" s="176" t="s">
        <v>137</v>
      </c>
      <c r="E69" s="177">
        <v>5</v>
      </c>
      <c r="F69" s="178"/>
      <c r="G69" s="179">
        <f t="shared" si="28"/>
        <v>0</v>
      </c>
      <c r="H69" s="160"/>
      <c r="I69" s="159">
        <f t="shared" si="29"/>
        <v>0</v>
      </c>
      <c r="J69" s="160"/>
      <c r="K69" s="159">
        <f t="shared" si="30"/>
        <v>0</v>
      </c>
      <c r="L69" s="159">
        <v>21</v>
      </c>
      <c r="M69" s="159">
        <f t="shared" si="31"/>
        <v>0</v>
      </c>
      <c r="N69" s="159">
        <v>0</v>
      </c>
      <c r="O69" s="159">
        <f t="shared" si="32"/>
        <v>0</v>
      </c>
      <c r="P69" s="159">
        <v>0</v>
      </c>
      <c r="Q69" s="159">
        <f t="shared" si="33"/>
        <v>0</v>
      </c>
      <c r="R69" s="159"/>
      <c r="S69" s="159" t="s">
        <v>132</v>
      </c>
      <c r="T69" s="159" t="s">
        <v>155</v>
      </c>
      <c r="U69" s="159">
        <v>0.35000000000000003</v>
      </c>
      <c r="V69" s="159">
        <f t="shared" si="34"/>
        <v>1.75</v>
      </c>
      <c r="W69" s="159"/>
      <c r="X69" s="152"/>
      <c r="Y69" s="152"/>
      <c r="Z69" s="152"/>
      <c r="AA69" s="152"/>
      <c r="AB69" s="152"/>
      <c r="AC69" s="152"/>
      <c r="AD69" s="152"/>
      <c r="AE69" s="152"/>
      <c r="AF69" s="152"/>
      <c r="AG69" s="152" t="s">
        <v>139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74">
        <v>55</v>
      </c>
      <c r="B70" s="175" t="s">
        <v>249</v>
      </c>
      <c r="C70" s="182" t="s">
        <v>250</v>
      </c>
      <c r="D70" s="176" t="s">
        <v>137</v>
      </c>
      <c r="E70" s="177">
        <v>1</v>
      </c>
      <c r="F70" s="178"/>
      <c r="G70" s="179">
        <f t="shared" si="28"/>
        <v>0</v>
      </c>
      <c r="H70" s="160"/>
      <c r="I70" s="159">
        <f t="shared" si="29"/>
        <v>0</v>
      </c>
      <c r="J70" s="160"/>
      <c r="K70" s="159">
        <f t="shared" si="30"/>
        <v>0</v>
      </c>
      <c r="L70" s="159">
        <v>21</v>
      </c>
      <c r="M70" s="159">
        <f t="shared" si="31"/>
        <v>0</v>
      </c>
      <c r="N70" s="159">
        <v>7.7000000000000007E-4</v>
      </c>
      <c r="O70" s="159">
        <f t="shared" si="32"/>
        <v>0</v>
      </c>
      <c r="P70" s="159">
        <v>0</v>
      </c>
      <c r="Q70" s="159">
        <f t="shared" si="33"/>
        <v>0</v>
      </c>
      <c r="R70" s="159"/>
      <c r="S70" s="159" t="s">
        <v>138</v>
      </c>
      <c r="T70" s="159" t="s">
        <v>155</v>
      </c>
      <c r="U70" s="159">
        <v>0.35100000000000003</v>
      </c>
      <c r="V70" s="159">
        <f t="shared" si="34"/>
        <v>0.35</v>
      </c>
      <c r="W70" s="159"/>
      <c r="X70" s="152"/>
      <c r="Y70" s="152"/>
      <c r="Z70" s="152"/>
      <c r="AA70" s="152"/>
      <c r="AB70" s="152"/>
      <c r="AC70" s="152"/>
      <c r="AD70" s="152"/>
      <c r="AE70" s="152"/>
      <c r="AF70" s="152"/>
      <c r="AG70" s="152" t="s">
        <v>139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74">
        <v>56</v>
      </c>
      <c r="B71" s="175" t="s">
        <v>251</v>
      </c>
      <c r="C71" s="182" t="s">
        <v>252</v>
      </c>
      <c r="D71" s="176" t="s">
        <v>137</v>
      </c>
      <c r="E71" s="177">
        <v>1</v>
      </c>
      <c r="F71" s="178"/>
      <c r="G71" s="179">
        <f t="shared" si="28"/>
        <v>0</v>
      </c>
      <c r="H71" s="160"/>
      <c r="I71" s="159">
        <f t="shared" si="29"/>
        <v>0</v>
      </c>
      <c r="J71" s="160"/>
      <c r="K71" s="159">
        <f t="shared" si="30"/>
        <v>0</v>
      </c>
      <c r="L71" s="159">
        <v>21</v>
      </c>
      <c r="M71" s="159">
        <f t="shared" si="31"/>
        <v>0</v>
      </c>
      <c r="N71" s="159">
        <v>0</v>
      </c>
      <c r="O71" s="159">
        <f t="shared" si="32"/>
        <v>0</v>
      </c>
      <c r="P71" s="159">
        <v>0</v>
      </c>
      <c r="Q71" s="159">
        <f t="shared" si="33"/>
        <v>0</v>
      </c>
      <c r="R71" s="159"/>
      <c r="S71" s="159" t="s">
        <v>138</v>
      </c>
      <c r="T71" s="159" t="s">
        <v>155</v>
      </c>
      <c r="U71" s="159">
        <v>0.35100000000000003</v>
      </c>
      <c r="V71" s="159">
        <f t="shared" si="34"/>
        <v>0.35</v>
      </c>
      <c r="W71" s="159"/>
      <c r="X71" s="152"/>
      <c r="Y71" s="152"/>
      <c r="Z71" s="152"/>
      <c r="AA71" s="152"/>
      <c r="AB71" s="152"/>
      <c r="AC71" s="152"/>
      <c r="AD71" s="152"/>
      <c r="AE71" s="152"/>
      <c r="AF71" s="152"/>
      <c r="AG71" s="152" t="s">
        <v>139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74">
        <v>57</v>
      </c>
      <c r="B72" s="175" t="s">
        <v>253</v>
      </c>
      <c r="C72" s="182" t="s">
        <v>254</v>
      </c>
      <c r="D72" s="176" t="s">
        <v>137</v>
      </c>
      <c r="E72" s="177">
        <v>1</v>
      </c>
      <c r="F72" s="178"/>
      <c r="G72" s="179">
        <f t="shared" si="28"/>
        <v>0</v>
      </c>
      <c r="H72" s="160"/>
      <c r="I72" s="159">
        <f t="shared" si="29"/>
        <v>0</v>
      </c>
      <c r="J72" s="160"/>
      <c r="K72" s="159">
        <f t="shared" si="30"/>
        <v>0</v>
      </c>
      <c r="L72" s="159">
        <v>21</v>
      </c>
      <c r="M72" s="159">
        <f t="shared" si="31"/>
        <v>0</v>
      </c>
      <c r="N72" s="159">
        <v>5.8E-4</v>
      </c>
      <c r="O72" s="159">
        <f t="shared" si="32"/>
        <v>0</v>
      </c>
      <c r="P72" s="159">
        <v>0</v>
      </c>
      <c r="Q72" s="159">
        <f t="shared" si="33"/>
        <v>0</v>
      </c>
      <c r="R72" s="159"/>
      <c r="S72" s="159" t="s">
        <v>138</v>
      </c>
      <c r="T72" s="159" t="s">
        <v>155</v>
      </c>
      <c r="U72" s="159">
        <v>0.35100000000000003</v>
      </c>
      <c r="V72" s="159">
        <f t="shared" si="34"/>
        <v>0.35</v>
      </c>
      <c r="W72" s="159"/>
      <c r="X72" s="152"/>
      <c r="Y72" s="152"/>
      <c r="Z72" s="152"/>
      <c r="AA72" s="152"/>
      <c r="AB72" s="152"/>
      <c r="AC72" s="152"/>
      <c r="AD72" s="152"/>
      <c r="AE72" s="152"/>
      <c r="AF72" s="152"/>
      <c r="AG72" s="152" t="s">
        <v>139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74">
        <v>58</v>
      </c>
      <c r="B73" s="175" t="s">
        <v>255</v>
      </c>
      <c r="C73" s="182" t="s">
        <v>256</v>
      </c>
      <c r="D73" s="176" t="s">
        <v>137</v>
      </c>
      <c r="E73" s="177">
        <v>1</v>
      </c>
      <c r="F73" s="178"/>
      <c r="G73" s="179">
        <f t="shared" si="28"/>
        <v>0</v>
      </c>
      <c r="H73" s="160"/>
      <c r="I73" s="159">
        <f t="shared" si="29"/>
        <v>0</v>
      </c>
      <c r="J73" s="160"/>
      <c r="K73" s="159">
        <f t="shared" si="30"/>
        <v>0</v>
      </c>
      <c r="L73" s="159">
        <v>21</v>
      </c>
      <c r="M73" s="159">
        <f t="shared" si="31"/>
        <v>0</v>
      </c>
      <c r="N73" s="159">
        <v>3.9400000000000008E-3</v>
      </c>
      <c r="O73" s="159">
        <f t="shared" si="32"/>
        <v>0</v>
      </c>
      <c r="P73" s="159">
        <v>0</v>
      </c>
      <c r="Q73" s="159">
        <f t="shared" si="33"/>
        <v>0</v>
      </c>
      <c r="R73" s="159"/>
      <c r="S73" s="159" t="s">
        <v>138</v>
      </c>
      <c r="T73" s="159" t="s">
        <v>155</v>
      </c>
      <c r="U73" s="159">
        <v>0.39300000000000002</v>
      </c>
      <c r="V73" s="159">
        <f t="shared" si="34"/>
        <v>0.39</v>
      </c>
      <c r="W73" s="159"/>
      <c r="X73" s="152"/>
      <c r="Y73" s="152"/>
      <c r="Z73" s="152"/>
      <c r="AA73" s="152"/>
      <c r="AB73" s="152"/>
      <c r="AC73" s="152"/>
      <c r="AD73" s="152"/>
      <c r="AE73" s="152"/>
      <c r="AF73" s="152"/>
      <c r="AG73" s="152" t="s">
        <v>139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74">
        <v>59</v>
      </c>
      <c r="B74" s="175" t="s">
        <v>257</v>
      </c>
      <c r="C74" s="182" t="s">
        <v>258</v>
      </c>
      <c r="D74" s="176" t="s">
        <v>137</v>
      </c>
      <c r="E74" s="177">
        <v>1</v>
      </c>
      <c r="F74" s="178"/>
      <c r="G74" s="179">
        <f t="shared" si="28"/>
        <v>0</v>
      </c>
      <c r="H74" s="160"/>
      <c r="I74" s="159">
        <f t="shared" si="29"/>
        <v>0</v>
      </c>
      <c r="J74" s="160"/>
      <c r="K74" s="159">
        <f t="shared" si="30"/>
        <v>0</v>
      </c>
      <c r="L74" s="159">
        <v>21</v>
      </c>
      <c r="M74" s="159">
        <f t="shared" si="31"/>
        <v>0</v>
      </c>
      <c r="N74" s="159">
        <v>0</v>
      </c>
      <c r="O74" s="159">
        <f t="shared" si="32"/>
        <v>0</v>
      </c>
      <c r="P74" s="159">
        <v>0</v>
      </c>
      <c r="Q74" s="159">
        <f t="shared" si="33"/>
        <v>0</v>
      </c>
      <c r="R74" s="159"/>
      <c r="S74" s="159" t="s">
        <v>138</v>
      </c>
      <c r="T74" s="159" t="s">
        <v>133</v>
      </c>
      <c r="U74" s="159">
        <v>0</v>
      </c>
      <c r="V74" s="159">
        <f t="shared" si="34"/>
        <v>0</v>
      </c>
      <c r="W74" s="159"/>
      <c r="X74" s="152"/>
      <c r="Y74" s="152"/>
      <c r="Z74" s="152"/>
      <c r="AA74" s="152"/>
      <c r="AB74" s="152"/>
      <c r="AC74" s="152"/>
      <c r="AD74" s="152"/>
      <c r="AE74" s="152"/>
      <c r="AF74" s="152"/>
      <c r="AG74" s="152" t="s">
        <v>139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74">
        <v>60</v>
      </c>
      <c r="B75" s="175" t="s">
        <v>259</v>
      </c>
      <c r="C75" s="182" t="s">
        <v>260</v>
      </c>
      <c r="D75" s="176" t="s">
        <v>137</v>
      </c>
      <c r="E75" s="177">
        <v>1</v>
      </c>
      <c r="F75" s="178"/>
      <c r="G75" s="179">
        <f t="shared" si="28"/>
        <v>0</v>
      </c>
      <c r="H75" s="160"/>
      <c r="I75" s="159">
        <f t="shared" si="29"/>
        <v>0</v>
      </c>
      <c r="J75" s="160"/>
      <c r="K75" s="159">
        <f t="shared" si="30"/>
        <v>0</v>
      </c>
      <c r="L75" s="159">
        <v>21</v>
      </c>
      <c r="M75" s="159">
        <f t="shared" si="31"/>
        <v>0</v>
      </c>
      <c r="N75" s="159">
        <v>0</v>
      </c>
      <c r="O75" s="159">
        <f t="shared" si="32"/>
        <v>0</v>
      </c>
      <c r="P75" s="159">
        <v>0</v>
      </c>
      <c r="Q75" s="159">
        <f t="shared" si="33"/>
        <v>0</v>
      </c>
      <c r="R75" s="159"/>
      <c r="S75" s="159" t="s">
        <v>138</v>
      </c>
      <c r="T75" s="159" t="s">
        <v>133</v>
      </c>
      <c r="U75" s="159">
        <v>0</v>
      </c>
      <c r="V75" s="159">
        <f t="shared" si="34"/>
        <v>0</v>
      </c>
      <c r="W75" s="159"/>
      <c r="X75" s="152"/>
      <c r="Y75" s="152"/>
      <c r="Z75" s="152"/>
      <c r="AA75" s="152"/>
      <c r="AB75" s="152"/>
      <c r="AC75" s="152"/>
      <c r="AD75" s="152"/>
      <c r="AE75" s="152"/>
      <c r="AF75" s="152"/>
      <c r="AG75" s="152" t="s">
        <v>139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74">
        <v>61</v>
      </c>
      <c r="B76" s="175" t="s">
        <v>261</v>
      </c>
      <c r="C76" s="182" t="s">
        <v>262</v>
      </c>
      <c r="D76" s="176" t="s">
        <v>137</v>
      </c>
      <c r="E76" s="177">
        <v>1</v>
      </c>
      <c r="F76" s="178"/>
      <c r="G76" s="179">
        <f t="shared" si="28"/>
        <v>0</v>
      </c>
      <c r="H76" s="160"/>
      <c r="I76" s="159">
        <f t="shared" si="29"/>
        <v>0</v>
      </c>
      <c r="J76" s="160"/>
      <c r="K76" s="159">
        <f t="shared" si="30"/>
        <v>0</v>
      </c>
      <c r="L76" s="159">
        <v>21</v>
      </c>
      <c r="M76" s="159">
        <f t="shared" si="31"/>
        <v>0</v>
      </c>
      <c r="N76" s="159">
        <v>0</v>
      </c>
      <c r="O76" s="159">
        <f t="shared" si="32"/>
        <v>0</v>
      </c>
      <c r="P76" s="159">
        <v>0</v>
      </c>
      <c r="Q76" s="159">
        <f t="shared" si="33"/>
        <v>0</v>
      </c>
      <c r="R76" s="159"/>
      <c r="S76" s="159" t="s">
        <v>138</v>
      </c>
      <c r="T76" s="159" t="s">
        <v>133</v>
      </c>
      <c r="U76" s="159">
        <v>0</v>
      </c>
      <c r="V76" s="159">
        <f t="shared" si="34"/>
        <v>0</v>
      </c>
      <c r="W76" s="159"/>
      <c r="X76" s="152"/>
      <c r="Y76" s="152"/>
      <c r="Z76" s="152"/>
      <c r="AA76" s="152"/>
      <c r="AB76" s="152"/>
      <c r="AC76" s="152"/>
      <c r="AD76" s="152"/>
      <c r="AE76" s="152"/>
      <c r="AF76" s="152"/>
      <c r="AG76" s="152" t="s">
        <v>182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74">
        <v>62</v>
      </c>
      <c r="B77" s="175" t="s">
        <v>263</v>
      </c>
      <c r="C77" s="182" t="s">
        <v>264</v>
      </c>
      <c r="D77" s="176" t="s">
        <v>219</v>
      </c>
      <c r="E77" s="177">
        <v>1.1000000000000001</v>
      </c>
      <c r="F77" s="178"/>
      <c r="G77" s="179">
        <f t="shared" si="28"/>
        <v>0</v>
      </c>
      <c r="H77" s="160"/>
      <c r="I77" s="159">
        <f t="shared" si="29"/>
        <v>0</v>
      </c>
      <c r="J77" s="160"/>
      <c r="K77" s="159">
        <f t="shared" si="30"/>
        <v>0</v>
      </c>
      <c r="L77" s="159">
        <v>21</v>
      </c>
      <c r="M77" s="159">
        <f t="shared" si="31"/>
        <v>0</v>
      </c>
      <c r="N77" s="159">
        <v>0</v>
      </c>
      <c r="O77" s="159">
        <f t="shared" si="32"/>
        <v>0</v>
      </c>
      <c r="P77" s="159">
        <v>0</v>
      </c>
      <c r="Q77" s="159">
        <f t="shared" si="33"/>
        <v>0</v>
      </c>
      <c r="R77" s="159"/>
      <c r="S77" s="159" t="s">
        <v>132</v>
      </c>
      <c r="T77" s="159" t="s">
        <v>155</v>
      </c>
      <c r="U77" s="159">
        <v>1.3270000000000002</v>
      </c>
      <c r="V77" s="159">
        <f t="shared" si="34"/>
        <v>1.46</v>
      </c>
      <c r="W77" s="159"/>
      <c r="X77" s="152"/>
      <c r="Y77" s="152"/>
      <c r="Z77" s="152"/>
      <c r="AA77" s="152"/>
      <c r="AB77" s="152"/>
      <c r="AC77" s="152"/>
      <c r="AD77" s="152"/>
      <c r="AE77" s="152"/>
      <c r="AF77" s="152"/>
      <c r="AG77" s="152" t="s">
        <v>139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x14ac:dyDescent="0.2">
      <c r="A78" s="162" t="s">
        <v>127</v>
      </c>
      <c r="B78" s="163" t="s">
        <v>87</v>
      </c>
      <c r="C78" s="181" t="s">
        <v>88</v>
      </c>
      <c r="D78" s="164"/>
      <c r="E78" s="165"/>
      <c r="F78" s="166"/>
      <c r="G78" s="167">
        <f>SUMIF(AG79:AG92,"&lt;&gt;NOR",G79:G92)</f>
        <v>0</v>
      </c>
      <c r="H78" s="161"/>
      <c r="I78" s="161">
        <f>SUM(I79:I92)</f>
        <v>0</v>
      </c>
      <c r="J78" s="161"/>
      <c r="K78" s="161">
        <f>SUM(K79:K92)</f>
        <v>0</v>
      </c>
      <c r="L78" s="161"/>
      <c r="M78" s="161">
        <f>SUM(M79:M92)</f>
        <v>0</v>
      </c>
      <c r="N78" s="161"/>
      <c r="O78" s="161">
        <f>SUM(O79:O92)</f>
        <v>1.44</v>
      </c>
      <c r="P78" s="161"/>
      <c r="Q78" s="161">
        <f>SUM(Q79:Q92)</f>
        <v>0</v>
      </c>
      <c r="R78" s="161"/>
      <c r="S78" s="161"/>
      <c r="T78" s="161"/>
      <c r="U78" s="161"/>
      <c r="V78" s="161">
        <f>SUM(V79:V92)</f>
        <v>45.4</v>
      </c>
      <c r="W78" s="161"/>
      <c r="AG78" t="s">
        <v>128</v>
      </c>
    </row>
    <row r="79" spans="1:60" ht="22.5" outlineLevel="1" x14ac:dyDescent="0.2">
      <c r="A79" s="174">
        <v>63</v>
      </c>
      <c r="B79" s="175" t="s">
        <v>265</v>
      </c>
      <c r="C79" s="182" t="s">
        <v>266</v>
      </c>
      <c r="D79" s="176" t="s">
        <v>137</v>
      </c>
      <c r="E79" s="177">
        <v>2</v>
      </c>
      <c r="F79" s="178"/>
      <c r="G79" s="179">
        <f t="shared" ref="G79:G92" si="35">ROUND(E79*F79,2)</f>
        <v>0</v>
      </c>
      <c r="H79" s="160"/>
      <c r="I79" s="159">
        <f t="shared" ref="I79:I92" si="36">ROUND(E79*H79,2)</f>
        <v>0</v>
      </c>
      <c r="J79" s="160"/>
      <c r="K79" s="159">
        <f t="shared" ref="K79:K92" si="37">ROUND(E79*J79,2)</f>
        <v>0</v>
      </c>
      <c r="L79" s="159">
        <v>21</v>
      </c>
      <c r="M79" s="159">
        <f t="shared" ref="M79:M92" si="38">G79*(1+L79/100)</f>
        <v>0</v>
      </c>
      <c r="N79" s="159">
        <v>0.71900000000000008</v>
      </c>
      <c r="O79" s="159">
        <f t="shared" ref="O79:O92" si="39">ROUND(E79*N79,2)</f>
        <v>1.44</v>
      </c>
      <c r="P79" s="159">
        <v>0</v>
      </c>
      <c r="Q79" s="159">
        <f t="shared" ref="Q79:Q92" si="40">ROUND(E79*P79,2)</f>
        <v>0</v>
      </c>
      <c r="R79" s="159"/>
      <c r="S79" s="159" t="s">
        <v>138</v>
      </c>
      <c r="T79" s="159" t="s">
        <v>133</v>
      </c>
      <c r="U79" s="159">
        <v>0</v>
      </c>
      <c r="V79" s="159">
        <f t="shared" ref="V79:V92" si="41">ROUND(E79*U79,2)</f>
        <v>0</v>
      </c>
      <c r="W79" s="159"/>
      <c r="X79" s="152"/>
      <c r="Y79" s="152"/>
      <c r="Z79" s="152"/>
      <c r="AA79" s="152"/>
      <c r="AB79" s="152"/>
      <c r="AC79" s="152"/>
      <c r="AD79" s="152"/>
      <c r="AE79" s="152"/>
      <c r="AF79" s="152"/>
      <c r="AG79" s="152" t="s">
        <v>267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74">
        <v>64</v>
      </c>
      <c r="B80" s="175" t="s">
        <v>268</v>
      </c>
      <c r="C80" s="182" t="s">
        <v>269</v>
      </c>
      <c r="D80" s="176" t="s">
        <v>178</v>
      </c>
      <c r="E80" s="177">
        <v>1</v>
      </c>
      <c r="F80" s="178"/>
      <c r="G80" s="179">
        <f t="shared" si="35"/>
        <v>0</v>
      </c>
      <c r="H80" s="160"/>
      <c r="I80" s="159">
        <f t="shared" si="36"/>
        <v>0</v>
      </c>
      <c r="J80" s="160"/>
      <c r="K80" s="159">
        <f t="shared" si="37"/>
        <v>0</v>
      </c>
      <c r="L80" s="159">
        <v>21</v>
      </c>
      <c r="M80" s="159">
        <f t="shared" si="38"/>
        <v>0</v>
      </c>
      <c r="N80" s="159">
        <v>0</v>
      </c>
      <c r="O80" s="159">
        <f t="shared" si="39"/>
        <v>0</v>
      </c>
      <c r="P80" s="159">
        <v>0</v>
      </c>
      <c r="Q80" s="159">
        <f t="shared" si="40"/>
        <v>0</v>
      </c>
      <c r="R80" s="159"/>
      <c r="S80" s="159" t="s">
        <v>138</v>
      </c>
      <c r="T80" s="159" t="s">
        <v>133</v>
      </c>
      <c r="U80" s="159">
        <v>0</v>
      </c>
      <c r="V80" s="159">
        <f t="shared" si="41"/>
        <v>0</v>
      </c>
      <c r="W80" s="159"/>
      <c r="X80" s="152"/>
      <c r="Y80" s="152"/>
      <c r="Z80" s="152"/>
      <c r="AA80" s="152"/>
      <c r="AB80" s="152"/>
      <c r="AC80" s="152"/>
      <c r="AD80" s="152"/>
      <c r="AE80" s="152"/>
      <c r="AF80" s="152"/>
      <c r="AG80" s="152" t="s">
        <v>139</v>
      </c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ht="22.5" outlineLevel="1" x14ac:dyDescent="0.2">
      <c r="A81" s="174">
        <v>65</v>
      </c>
      <c r="B81" s="175" t="s">
        <v>270</v>
      </c>
      <c r="C81" s="182" t="s">
        <v>271</v>
      </c>
      <c r="D81" s="176" t="s">
        <v>178</v>
      </c>
      <c r="E81" s="177">
        <v>1</v>
      </c>
      <c r="F81" s="178"/>
      <c r="G81" s="179">
        <f t="shared" si="35"/>
        <v>0</v>
      </c>
      <c r="H81" s="160"/>
      <c r="I81" s="159">
        <f t="shared" si="36"/>
        <v>0</v>
      </c>
      <c r="J81" s="160"/>
      <c r="K81" s="159">
        <f t="shared" si="37"/>
        <v>0</v>
      </c>
      <c r="L81" s="159">
        <v>21</v>
      </c>
      <c r="M81" s="159">
        <f t="shared" si="38"/>
        <v>0</v>
      </c>
      <c r="N81" s="159">
        <v>0</v>
      </c>
      <c r="O81" s="159">
        <f t="shared" si="39"/>
        <v>0</v>
      </c>
      <c r="P81" s="159">
        <v>0</v>
      </c>
      <c r="Q81" s="159">
        <f t="shared" si="40"/>
        <v>0</v>
      </c>
      <c r="R81" s="159"/>
      <c r="S81" s="159" t="s">
        <v>138</v>
      </c>
      <c r="T81" s="159" t="s">
        <v>133</v>
      </c>
      <c r="U81" s="159">
        <v>0</v>
      </c>
      <c r="V81" s="159">
        <f t="shared" si="41"/>
        <v>0</v>
      </c>
      <c r="W81" s="159"/>
      <c r="X81" s="152"/>
      <c r="Y81" s="152"/>
      <c r="Z81" s="152"/>
      <c r="AA81" s="152"/>
      <c r="AB81" s="152"/>
      <c r="AC81" s="152"/>
      <c r="AD81" s="152"/>
      <c r="AE81" s="152"/>
      <c r="AF81" s="152"/>
      <c r="AG81" s="152" t="s">
        <v>139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outlineLevel="1" x14ac:dyDescent="0.2">
      <c r="A82" s="174">
        <v>66</v>
      </c>
      <c r="B82" s="175" t="s">
        <v>272</v>
      </c>
      <c r="C82" s="182" t="s">
        <v>273</v>
      </c>
      <c r="D82" s="176" t="s">
        <v>178</v>
      </c>
      <c r="E82" s="177">
        <v>2</v>
      </c>
      <c r="F82" s="178"/>
      <c r="G82" s="179">
        <f t="shared" si="35"/>
        <v>0</v>
      </c>
      <c r="H82" s="160"/>
      <c r="I82" s="159">
        <f t="shared" si="36"/>
        <v>0</v>
      </c>
      <c r="J82" s="160"/>
      <c r="K82" s="159">
        <f t="shared" si="37"/>
        <v>0</v>
      </c>
      <c r="L82" s="159">
        <v>21</v>
      </c>
      <c r="M82" s="159">
        <f t="shared" si="38"/>
        <v>0</v>
      </c>
      <c r="N82" s="159">
        <v>6.2000000000000011E-4</v>
      </c>
      <c r="O82" s="159">
        <f t="shared" si="39"/>
        <v>0</v>
      </c>
      <c r="P82" s="159">
        <v>0</v>
      </c>
      <c r="Q82" s="159">
        <f t="shared" si="40"/>
        <v>0</v>
      </c>
      <c r="R82" s="159"/>
      <c r="S82" s="159" t="s">
        <v>138</v>
      </c>
      <c r="T82" s="159" t="s">
        <v>133</v>
      </c>
      <c r="U82" s="159">
        <v>10.526100000000001</v>
      </c>
      <c r="V82" s="159">
        <f t="shared" si="41"/>
        <v>21.05</v>
      </c>
      <c r="W82" s="159"/>
      <c r="X82" s="152"/>
      <c r="Y82" s="152"/>
      <c r="Z82" s="152"/>
      <c r="AA82" s="152"/>
      <c r="AB82" s="152"/>
      <c r="AC82" s="152"/>
      <c r="AD82" s="152"/>
      <c r="AE82" s="152"/>
      <c r="AF82" s="152"/>
      <c r="AG82" s="152" t="s">
        <v>194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outlineLevel="1" x14ac:dyDescent="0.2">
      <c r="A83" s="174">
        <v>67</v>
      </c>
      <c r="B83" s="175" t="s">
        <v>274</v>
      </c>
      <c r="C83" s="182" t="s">
        <v>275</v>
      </c>
      <c r="D83" s="176" t="s">
        <v>137</v>
      </c>
      <c r="E83" s="177">
        <v>2</v>
      </c>
      <c r="F83" s="178"/>
      <c r="G83" s="179">
        <f t="shared" si="35"/>
        <v>0</v>
      </c>
      <c r="H83" s="160"/>
      <c r="I83" s="159">
        <f t="shared" si="36"/>
        <v>0</v>
      </c>
      <c r="J83" s="160"/>
      <c r="K83" s="159">
        <f t="shared" si="37"/>
        <v>0</v>
      </c>
      <c r="L83" s="159">
        <v>21</v>
      </c>
      <c r="M83" s="159">
        <f t="shared" si="38"/>
        <v>0</v>
      </c>
      <c r="N83" s="159">
        <v>0</v>
      </c>
      <c r="O83" s="159">
        <f t="shared" si="39"/>
        <v>0</v>
      </c>
      <c r="P83" s="159">
        <v>0</v>
      </c>
      <c r="Q83" s="159">
        <f t="shared" si="40"/>
        <v>0</v>
      </c>
      <c r="R83" s="159"/>
      <c r="S83" s="159" t="s">
        <v>138</v>
      </c>
      <c r="T83" s="159" t="s">
        <v>133</v>
      </c>
      <c r="U83" s="159">
        <v>0</v>
      </c>
      <c r="V83" s="159">
        <f t="shared" si="41"/>
        <v>0</v>
      </c>
      <c r="W83" s="159"/>
      <c r="X83" s="152"/>
      <c r="Y83" s="152"/>
      <c r="Z83" s="152"/>
      <c r="AA83" s="152"/>
      <c r="AB83" s="152"/>
      <c r="AC83" s="152"/>
      <c r="AD83" s="152"/>
      <c r="AE83" s="152"/>
      <c r="AF83" s="152"/>
      <c r="AG83" s="152" t="s">
        <v>267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">
      <c r="A84" s="174">
        <v>68</v>
      </c>
      <c r="B84" s="175" t="s">
        <v>276</v>
      </c>
      <c r="C84" s="182" t="s">
        <v>277</v>
      </c>
      <c r="D84" s="176" t="s">
        <v>181</v>
      </c>
      <c r="E84" s="177">
        <v>1</v>
      </c>
      <c r="F84" s="178"/>
      <c r="G84" s="179">
        <f t="shared" si="35"/>
        <v>0</v>
      </c>
      <c r="H84" s="160"/>
      <c r="I84" s="159">
        <f t="shared" si="36"/>
        <v>0</v>
      </c>
      <c r="J84" s="160"/>
      <c r="K84" s="159">
        <f t="shared" si="37"/>
        <v>0</v>
      </c>
      <c r="L84" s="159">
        <v>21</v>
      </c>
      <c r="M84" s="159">
        <f t="shared" si="38"/>
        <v>0</v>
      </c>
      <c r="N84" s="159">
        <v>0</v>
      </c>
      <c r="O84" s="159">
        <f t="shared" si="39"/>
        <v>0</v>
      </c>
      <c r="P84" s="159">
        <v>0</v>
      </c>
      <c r="Q84" s="159">
        <f t="shared" si="40"/>
        <v>0</v>
      </c>
      <c r="R84" s="159"/>
      <c r="S84" s="159" t="s">
        <v>138</v>
      </c>
      <c r="T84" s="159" t="s">
        <v>133</v>
      </c>
      <c r="U84" s="159">
        <v>0</v>
      </c>
      <c r="V84" s="159">
        <f t="shared" si="41"/>
        <v>0</v>
      </c>
      <c r="W84" s="159"/>
      <c r="X84" s="152"/>
      <c r="Y84" s="152"/>
      <c r="Z84" s="152"/>
      <c r="AA84" s="152"/>
      <c r="AB84" s="152"/>
      <c r="AC84" s="152"/>
      <c r="AD84" s="152"/>
      <c r="AE84" s="152"/>
      <c r="AF84" s="152"/>
      <c r="AG84" s="152" t="s">
        <v>134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">
      <c r="A85" s="174">
        <v>69</v>
      </c>
      <c r="B85" s="175" t="s">
        <v>278</v>
      </c>
      <c r="C85" s="182" t="s">
        <v>279</v>
      </c>
      <c r="D85" s="176" t="s">
        <v>137</v>
      </c>
      <c r="E85" s="177">
        <v>2</v>
      </c>
      <c r="F85" s="178"/>
      <c r="G85" s="179">
        <f t="shared" si="35"/>
        <v>0</v>
      </c>
      <c r="H85" s="160"/>
      <c r="I85" s="159">
        <f t="shared" si="36"/>
        <v>0</v>
      </c>
      <c r="J85" s="160"/>
      <c r="K85" s="159">
        <f t="shared" si="37"/>
        <v>0</v>
      </c>
      <c r="L85" s="159">
        <v>21</v>
      </c>
      <c r="M85" s="159">
        <f t="shared" si="38"/>
        <v>0</v>
      </c>
      <c r="N85" s="159">
        <v>0</v>
      </c>
      <c r="O85" s="159">
        <f t="shared" si="39"/>
        <v>0</v>
      </c>
      <c r="P85" s="159">
        <v>0</v>
      </c>
      <c r="Q85" s="159">
        <f t="shared" si="40"/>
        <v>0</v>
      </c>
      <c r="R85" s="159"/>
      <c r="S85" s="159" t="s">
        <v>138</v>
      </c>
      <c r="T85" s="159" t="s">
        <v>133</v>
      </c>
      <c r="U85" s="159">
        <v>0</v>
      </c>
      <c r="V85" s="159">
        <f t="shared" si="41"/>
        <v>0</v>
      </c>
      <c r="W85" s="159"/>
      <c r="X85" s="152"/>
      <c r="Y85" s="152"/>
      <c r="Z85" s="152"/>
      <c r="AA85" s="152"/>
      <c r="AB85" s="152"/>
      <c r="AC85" s="152"/>
      <c r="AD85" s="152"/>
      <c r="AE85" s="152"/>
      <c r="AF85" s="152"/>
      <c r="AG85" s="152" t="s">
        <v>139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74">
        <v>70</v>
      </c>
      <c r="B86" s="175" t="s">
        <v>280</v>
      </c>
      <c r="C86" s="182" t="s">
        <v>281</v>
      </c>
      <c r="D86" s="176" t="s">
        <v>282</v>
      </c>
      <c r="E86" s="177">
        <v>1</v>
      </c>
      <c r="F86" s="178"/>
      <c r="G86" s="179">
        <f t="shared" si="35"/>
        <v>0</v>
      </c>
      <c r="H86" s="160"/>
      <c r="I86" s="159">
        <f t="shared" si="36"/>
        <v>0</v>
      </c>
      <c r="J86" s="160"/>
      <c r="K86" s="159">
        <f t="shared" si="37"/>
        <v>0</v>
      </c>
      <c r="L86" s="159">
        <v>21</v>
      </c>
      <c r="M86" s="159">
        <f t="shared" si="38"/>
        <v>0</v>
      </c>
      <c r="N86" s="159">
        <v>0</v>
      </c>
      <c r="O86" s="159">
        <f t="shared" si="39"/>
        <v>0</v>
      </c>
      <c r="P86" s="159">
        <v>0</v>
      </c>
      <c r="Q86" s="159">
        <f t="shared" si="40"/>
        <v>0</v>
      </c>
      <c r="R86" s="159"/>
      <c r="S86" s="159" t="s">
        <v>138</v>
      </c>
      <c r="T86" s="159" t="s">
        <v>133</v>
      </c>
      <c r="U86" s="159">
        <v>0</v>
      </c>
      <c r="V86" s="159">
        <f t="shared" si="41"/>
        <v>0</v>
      </c>
      <c r="W86" s="159"/>
      <c r="X86" s="152"/>
      <c r="Y86" s="152"/>
      <c r="Z86" s="152"/>
      <c r="AA86" s="152"/>
      <c r="AB86" s="152"/>
      <c r="AC86" s="152"/>
      <c r="AD86" s="152"/>
      <c r="AE86" s="152"/>
      <c r="AF86" s="152"/>
      <c r="AG86" s="152" t="s">
        <v>267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74">
        <v>71</v>
      </c>
      <c r="B87" s="175" t="s">
        <v>283</v>
      </c>
      <c r="C87" s="182" t="s">
        <v>284</v>
      </c>
      <c r="D87" s="176" t="s">
        <v>282</v>
      </c>
      <c r="E87" s="177">
        <v>1</v>
      </c>
      <c r="F87" s="178"/>
      <c r="G87" s="179">
        <f t="shared" si="35"/>
        <v>0</v>
      </c>
      <c r="H87" s="160"/>
      <c r="I87" s="159">
        <f t="shared" si="36"/>
        <v>0</v>
      </c>
      <c r="J87" s="160"/>
      <c r="K87" s="159">
        <f t="shared" si="37"/>
        <v>0</v>
      </c>
      <c r="L87" s="159">
        <v>21</v>
      </c>
      <c r="M87" s="159">
        <f t="shared" si="38"/>
        <v>0</v>
      </c>
      <c r="N87" s="159">
        <v>0</v>
      </c>
      <c r="O87" s="159">
        <f t="shared" si="39"/>
        <v>0</v>
      </c>
      <c r="P87" s="159">
        <v>0</v>
      </c>
      <c r="Q87" s="159">
        <f t="shared" si="40"/>
        <v>0</v>
      </c>
      <c r="R87" s="159"/>
      <c r="S87" s="159" t="s">
        <v>138</v>
      </c>
      <c r="T87" s="159" t="s">
        <v>133</v>
      </c>
      <c r="U87" s="159">
        <v>0</v>
      </c>
      <c r="V87" s="159">
        <f t="shared" si="41"/>
        <v>0</v>
      </c>
      <c r="W87" s="159"/>
      <c r="X87" s="152"/>
      <c r="Y87" s="152"/>
      <c r="Z87" s="152"/>
      <c r="AA87" s="152"/>
      <c r="AB87" s="152"/>
      <c r="AC87" s="152"/>
      <c r="AD87" s="152"/>
      <c r="AE87" s="152"/>
      <c r="AF87" s="152"/>
      <c r="AG87" s="152" t="s">
        <v>267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74">
        <v>72</v>
      </c>
      <c r="B88" s="175" t="s">
        <v>285</v>
      </c>
      <c r="C88" s="182" t="s">
        <v>286</v>
      </c>
      <c r="D88" s="176" t="s">
        <v>282</v>
      </c>
      <c r="E88" s="177">
        <v>2</v>
      </c>
      <c r="F88" s="178"/>
      <c r="G88" s="179">
        <f t="shared" si="35"/>
        <v>0</v>
      </c>
      <c r="H88" s="160"/>
      <c r="I88" s="159">
        <f t="shared" si="36"/>
        <v>0</v>
      </c>
      <c r="J88" s="160"/>
      <c r="K88" s="159">
        <f t="shared" si="37"/>
        <v>0</v>
      </c>
      <c r="L88" s="159">
        <v>21</v>
      </c>
      <c r="M88" s="159">
        <f t="shared" si="38"/>
        <v>0</v>
      </c>
      <c r="N88" s="159">
        <v>0</v>
      </c>
      <c r="O88" s="159">
        <f t="shared" si="39"/>
        <v>0</v>
      </c>
      <c r="P88" s="159">
        <v>0</v>
      </c>
      <c r="Q88" s="159">
        <f t="shared" si="40"/>
        <v>0</v>
      </c>
      <c r="R88" s="159"/>
      <c r="S88" s="159" t="s">
        <v>138</v>
      </c>
      <c r="T88" s="159" t="s">
        <v>133</v>
      </c>
      <c r="U88" s="159">
        <v>0</v>
      </c>
      <c r="V88" s="159">
        <f t="shared" si="41"/>
        <v>0</v>
      </c>
      <c r="W88" s="159"/>
      <c r="X88" s="152"/>
      <c r="Y88" s="152"/>
      <c r="Z88" s="152"/>
      <c r="AA88" s="152"/>
      <c r="AB88" s="152"/>
      <c r="AC88" s="152"/>
      <c r="AD88" s="152"/>
      <c r="AE88" s="152"/>
      <c r="AF88" s="152"/>
      <c r="AG88" s="152" t="s">
        <v>267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74">
        <v>73</v>
      </c>
      <c r="B89" s="175" t="s">
        <v>287</v>
      </c>
      <c r="C89" s="182" t="s">
        <v>288</v>
      </c>
      <c r="D89" s="176" t="s">
        <v>289</v>
      </c>
      <c r="E89" s="177">
        <v>1</v>
      </c>
      <c r="F89" s="178"/>
      <c r="G89" s="179">
        <f t="shared" si="35"/>
        <v>0</v>
      </c>
      <c r="H89" s="160"/>
      <c r="I89" s="159">
        <f t="shared" si="36"/>
        <v>0</v>
      </c>
      <c r="J89" s="160"/>
      <c r="K89" s="159">
        <f t="shared" si="37"/>
        <v>0</v>
      </c>
      <c r="L89" s="159">
        <v>21</v>
      </c>
      <c r="M89" s="159">
        <f t="shared" si="38"/>
        <v>0</v>
      </c>
      <c r="N89" s="159">
        <v>0</v>
      </c>
      <c r="O89" s="159">
        <f t="shared" si="39"/>
        <v>0</v>
      </c>
      <c r="P89" s="159">
        <v>0</v>
      </c>
      <c r="Q89" s="159">
        <f t="shared" si="40"/>
        <v>0</v>
      </c>
      <c r="R89" s="159"/>
      <c r="S89" s="159" t="s">
        <v>138</v>
      </c>
      <c r="T89" s="159" t="s">
        <v>133</v>
      </c>
      <c r="U89" s="159">
        <v>0</v>
      </c>
      <c r="V89" s="159">
        <f t="shared" si="41"/>
        <v>0</v>
      </c>
      <c r="W89" s="159"/>
      <c r="X89" s="152"/>
      <c r="Y89" s="152"/>
      <c r="Z89" s="152"/>
      <c r="AA89" s="152"/>
      <c r="AB89" s="152"/>
      <c r="AC89" s="152"/>
      <c r="AD89" s="152"/>
      <c r="AE89" s="152"/>
      <c r="AF89" s="152"/>
      <c r="AG89" s="152" t="s">
        <v>152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74">
        <v>74</v>
      </c>
      <c r="B90" s="175" t="s">
        <v>290</v>
      </c>
      <c r="C90" s="182" t="s">
        <v>291</v>
      </c>
      <c r="D90" s="176" t="s">
        <v>137</v>
      </c>
      <c r="E90" s="177">
        <v>1</v>
      </c>
      <c r="F90" s="178"/>
      <c r="G90" s="179">
        <f t="shared" si="35"/>
        <v>0</v>
      </c>
      <c r="H90" s="160"/>
      <c r="I90" s="159">
        <f t="shared" si="36"/>
        <v>0</v>
      </c>
      <c r="J90" s="160"/>
      <c r="K90" s="159">
        <f t="shared" si="37"/>
        <v>0</v>
      </c>
      <c r="L90" s="159">
        <v>21</v>
      </c>
      <c r="M90" s="159">
        <f t="shared" si="38"/>
        <v>0</v>
      </c>
      <c r="N90" s="159">
        <v>0</v>
      </c>
      <c r="O90" s="159">
        <f t="shared" si="39"/>
        <v>0</v>
      </c>
      <c r="P90" s="159">
        <v>0</v>
      </c>
      <c r="Q90" s="159">
        <f t="shared" si="40"/>
        <v>0</v>
      </c>
      <c r="R90" s="159"/>
      <c r="S90" s="159" t="s">
        <v>138</v>
      </c>
      <c r="T90" s="159" t="s">
        <v>133</v>
      </c>
      <c r="U90" s="159">
        <v>0</v>
      </c>
      <c r="V90" s="159">
        <f t="shared" si="41"/>
        <v>0</v>
      </c>
      <c r="W90" s="159"/>
      <c r="X90" s="152"/>
      <c r="Y90" s="152"/>
      <c r="Z90" s="152"/>
      <c r="AA90" s="152"/>
      <c r="AB90" s="152"/>
      <c r="AC90" s="152"/>
      <c r="AD90" s="152"/>
      <c r="AE90" s="152"/>
      <c r="AF90" s="152"/>
      <c r="AG90" s="152" t="s">
        <v>267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outlineLevel="1" x14ac:dyDescent="0.2">
      <c r="A91" s="174">
        <v>75</v>
      </c>
      <c r="B91" s="175" t="s">
        <v>292</v>
      </c>
      <c r="C91" s="182" t="s">
        <v>293</v>
      </c>
      <c r="D91" s="176" t="s">
        <v>219</v>
      </c>
      <c r="E91" s="177">
        <v>1.8</v>
      </c>
      <c r="F91" s="178"/>
      <c r="G91" s="179">
        <f t="shared" si="35"/>
        <v>0</v>
      </c>
      <c r="H91" s="160"/>
      <c r="I91" s="159">
        <f t="shared" si="36"/>
        <v>0</v>
      </c>
      <c r="J91" s="160"/>
      <c r="K91" s="159">
        <f t="shared" si="37"/>
        <v>0</v>
      </c>
      <c r="L91" s="159">
        <v>21</v>
      </c>
      <c r="M91" s="159">
        <f t="shared" si="38"/>
        <v>0</v>
      </c>
      <c r="N91" s="159">
        <v>0</v>
      </c>
      <c r="O91" s="159">
        <f t="shared" si="39"/>
        <v>0</v>
      </c>
      <c r="P91" s="159">
        <v>0</v>
      </c>
      <c r="Q91" s="159">
        <f t="shared" si="40"/>
        <v>0</v>
      </c>
      <c r="R91" s="159"/>
      <c r="S91" s="159" t="s">
        <v>132</v>
      </c>
      <c r="T91" s="159" t="s">
        <v>133</v>
      </c>
      <c r="U91" s="159">
        <v>1.1830000000000001</v>
      </c>
      <c r="V91" s="159">
        <f t="shared" si="41"/>
        <v>2.13</v>
      </c>
      <c r="W91" s="159"/>
      <c r="X91" s="152"/>
      <c r="Y91" s="152"/>
      <c r="Z91" s="152"/>
      <c r="AA91" s="152"/>
      <c r="AB91" s="152"/>
      <c r="AC91" s="152"/>
      <c r="AD91" s="152"/>
      <c r="AE91" s="152"/>
      <c r="AF91" s="152"/>
      <c r="AG91" s="152" t="s">
        <v>194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74">
        <v>76</v>
      </c>
      <c r="B92" s="175" t="s">
        <v>294</v>
      </c>
      <c r="C92" s="182" t="s">
        <v>295</v>
      </c>
      <c r="D92" s="176" t="s">
        <v>219</v>
      </c>
      <c r="E92" s="177">
        <v>2.1</v>
      </c>
      <c r="F92" s="178"/>
      <c r="G92" s="179">
        <f t="shared" si="35"/>
        <v>0</v>
      </c>
      <c r="H92" s="160"/>
      <c r="I92" s="159">
        <f t="shared" si="36"/>
        <v>0</v>
      </c>
      <c r="J92" s="160"/>
      <c r="K92" s="159">
        <f t="shared" si="37"/>
        <v>0</v>
      </c>
      <c r="L92" s="159">
        <v>21</v>
      </c>
      <c r="M92" s="159">
        <f t="shared" si="38"/>
        <v>0</v>
      </c>
      <c r="N92" s="159">
        <v>0</v>
      </c>
      <c r="O92" s="159">
        <f t="shared" si="39"/>
        <v>0</v>
      </c>
      <c r="P92" s="159">
        <v>0</v>
      </c>
      <c r="Q92" s="159">
        <f t="shared" si="40"/>
        <v>0</v>
      </c>
      <c r="R92" s="159"/>
      <c r="S92" s="159" t="s">
        <v>132</v>
      </c>
      <c r="T92" s="159" t="s">
        <v>133</v>
      </c>
      <c r="U92" s="159">
        <v>10.582000000000001</v>
      </c>
      <c r="V92" s="159">
        <f t="shared" si="41"/>
        <v>22.22</v>
      </c>
      <c r="W92" s="159"/>
      <c r="X92" s="152"/>
      <c r="Y92" s="152"/>
      <c r="Z92" s="152"/>
      <c r="AA92" s="152"/>
      <c r="AB92" s="152"/>
      <c r="AC92" s="152"/>
      <c r="AD92" s="152"/>
      <c r="AE92" s="152"/>
      <c r="AF92" s="152"/>
      <c r="AG92" s="152" t="s">
        <v>194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x14ac:dyDescent="0.2">
      <c r="A93" s="162" t="s">
        <v>127</v>
      </c>
      <c r="B93" s="163" t="s">
        <v>89</v>
      </c>
      <c r="C93" s="181" t="s">
        <v>90</v>
      </c>
      <c r="D93" s="164"/>
      <c r="E93" s="165"/>
      <c r="F93" s="166"/>
      <c r="G93" s="167">
        <f>SUMIF(AG94:AG119,"&lt;&gt;NOR",G94:G119)</f>
        <v>0</v>
      </c>
      <c r="H93" s="161"/>
      <c r="I93" s="161">
        <f>SUM(I94:I119)</f>
        <v>0</v>
      </c>
      <c r="J93" s="161"/>
      <c r="K93" s="161">
        <f>SUM(K94:K119)</f>
        <v>0</v>
      </c>
      <c r="L93" s="161"/>
      <c r="M93" s="161">
        <f>SUM(M94:M119)</f>
        <v>0</v>
      </c>
      <c r="N93" s="161"/>
      <c r="O93" s="161">
        <f>SUM(O94:O119)</f>
        <v>0.55000000000000004</v>
      </c>
      <c r="P93" s="161"/>
      <c r="Q93" s="161">
        <f>SUM(Q94:Q119)</f>
        <v>0</v>
      </c>
      <c r="R93" s="161"/>
      <c r="S93" s="161"/>
      <c r="T93" s="161"/>
      <c r="U93" s="161"/>
      <c r="V93" s="161">
        <f>SUM(V94:V119)</f>
        <v>39.819999999999993</v>
      </c>
      <c r="W93" s="161"/>
      <c r="AG93" t="s">
        <v>128</v>
      </c>
    </row>
    <row r="94" spans="1:60" outlineLevel="1" x14ac:dyDescent="0.2">
      <c r="A94" s="174">
        <v>77</v>
      </c>
      <c r="B94" s="175" t="s">
        <v>296</v>
      </c>
      <c r="C94" s="182" t="s">
        <v>297</v>
      </c>
      <c r="D94" s="176" t="s">
        <v>137</v>
      </c>
      <c r="E94" s="177">
        <v>2</v>
      </c>
      <c r="F94" s="178"/>
      <c r="G94" s="179">
        <f t="shared" ref="G94:G119" si="42">ROUND(E94*F94,2)</f>
        <v>0</v>
      </c>
      <c r="H94" s="160"/>
      <c r="I94" s="159">
        <f t="shared" ref="I94:I119" si="43">ROUND(E94*H94,2)</f>
        <v>0</v>
      </c>
      <c r="J94" s="160"/>
      <c r="K94" s="159">
        <f t="shared" ref="K94:K119" si="44">ROUND(E94*J94,2)</f>
        <v>0</v>
      </c>
      <c r="L94" s="159">
        <v>21</v>
      </c>
      <c r="M94" s="159">
        <f t="shared" ref="M94:M119" si="45">G94*(1+L94/100)</f>
        <v>0</v>
      </c>
      <c r="N94" s="159">
        <v>0</v>
      </c>
      <c r="O94" s="159">
        <f t="shared" ref="O94:O119" si="46">ROUND(E94*N94,2)</f>
        <v>0</v>
      </c>
      <c r="P94" s="159">
        <v>0</v>
      </c>
      <c r="Q94" s="159">
        <f t="shared" ref="Q94:Q119" si="47">ROUND(E94*P94,2)</f>
        <v>0</v>
      </c>
      <c r="R94" s="159"/>
      <c r="S94" s="159" t="s">
        <v>138</v>
      </c>
      <c r="T94" s="159" t="s">
        <v>133</v>
      </c>
      <c r="U94" s="159">
        <v>0</v>
      </c>
      <c r="V94" s="159">
        <f t="shared" ref="V94:V119" si="48">ROUND(E94*U94,2)</f>
        <v>0</v>
      </c>
      <c r="W94" s="159"/>
      <c r="X94" s="152"/>
      <c r="Y94" s="152"/>
      <c r="Z94" s="152"/>
      <c r="AA94" s="152"/>
      <c r="AB94" s="152"/>
      <c r="AC94" s="152"/>
      <c r="AD94" s="152"/>
      <c r="AE94" s="152"/>
      <c r="AF94" s="152"/>
      <c r="AG94" s="152" t="s">
        <v>139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74">
        <v>78</v>
      </c>
      <c r="B95" s="175" t="s">
        <v>298</v>
      </c>
      <c r="C95" s="182" t="s">
        <v>299</v>
      </c>
      <c r="D95" s="176" t="s">
        <v>137</v>
      </c>
      <c r="E95" s="177">
        <v>2</v>
      </c>
      <c r="F95" s="178"/>
      <c r="G95" s="179">
        <f t="shared" si="42"/>
        <v>0</v>
      </c>
      <c r="H95" s="160"/>
      <c r="I95" s="159">
        <f t="shared" si="43"/>
        <v>0</v>
      </c>
      <c r="J95" s="160"/>
      <c r="K95" s="159">
        <f t="shared" si="44"/>
        <v>0</v>
      </c>
      <c r="L95" s="159">
        <v>21</v>
      </c>
      <c r="M95" s="159">
        <f t="shared" si="45"/>
        <v>0</v>
      </c>
      <c r="N95" s="159">
        <v>0</v>
      </c>
      <c r="O95" s="159">
        <f t="shared" si="46"/>
        <v>0</v>
      </c>
      <c r="P95" s="159">
        <v>0</v>
      </c>
      <c r="Q95" s="159">
        <f t="shared" si="47"/>
        <v>0</v>
      </c>
      <c r="R95" s="159"/>
      <c r="S95" s="159" t="s">
        <v>138</v>
      </c>
      <c r="T95" s="159" t="s">
        <v>133</v>
      </c>
      <c r="U95" s="159">
        <v>0</v>
      </c>
      <c r="V95" s="159">
        <f t="shared" si="48"/>
        <v>0</v>
      </c>
      <c r="W95" s="159"/>
      <c r="X95" s="152"/>
      <c r="Y95" s="152"/>
      <c r="Z95" s="152"/>
      <c r="AA95" s="152"/>
      <c r="AB95" s="152"/>
      <c r="AC95" s="152"/>
      <c r="AD95" s="152"/>
      <c r="AE95" s="152"/>
      <c r="AF95" s="152"/>
      <c r="AG95" s="152" t="s">
        <v>139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74">
        <v>79</v>
      </c>
      <c r="B96" s="175" t="s">
        <v>300</v>
      </c>
      <c r="C96" s="182" t="s">
        <v>301</v>
      </c>
      <c r="D96" s="176" t="s">
        <v>137</v>
      </c>
      <c r="E96" s="177">
        <v>1</v>
      </c>
      <c r="F96" s="178"/>
      <c r="G96" s="179">
        <f t="shared" si="42"/>
        <v>0</v>
      </c>
      <c r="H96" s="160"/>
      <c r="I96" s="159">
        <f t="shared" si="43"/>
        <v>0</v>
      </c>
      <c r="J96" s="160"/>
      <c r="K96" s="159">
        <f t="shared" si="44"/>
        <v>0</v>
      </c>
      <c r="L96" s="159">
        <v>21</v>
      </c>
      <c r="M96" s="159">
        <f t="shared" si="45"/>
        <v>0</v>
      </c>
      <c r="N96" s="159">
        <v>5.2000000000000005E-2</v>
      </c>
      <c r="O96" s="159">
        <f t="shared" si="46"/>
        <v>0.05</v>
      </c>
      <c r="P96" s="159">
        <v>0</v>
      </c>
      <c r="Q96" s="159">
        <f t="shared" si="47"/>
        <v>0</v>
      </c>
      <c r="R96" s="159" t="s">
        <v>302</v>
      </c>
      <c r="S96" s="159" t="s">
        <v>132</v>
      </c>
      <c r="T96" s="159" t="s">
        <v>155</v>
      </c>
      <c r="U96" s="159">
        <v>0</v>
      </c>
      <c r="V96" s="159">
        <f t="shared" si="48"/>
        <v>0</v>
      </c>
      <c r="W96" s="159"/>
      <c r="X96" s="152"/>
      <c r="Y96" s="152"/>
      <c r="Z96" s="152"/>
      <c r="AA96" s="152"/>
      <c r="AB96" s="152"/>
      <c r="AC96" s="152"/>
      <c r="AD96" s="152"/>
      <c r="AE96" s="152"/>
      <c r="AF96" s="152"/>
      <c r="AG96" s="152" t="s">
        <v>267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74">
        <v>80</v>
      </c>
      <c r="B97" s="175" t="s">
        <v>303</v>
      </c>
      <c r="C97" s="182" t="s">
        <v>304</v>
      </c>
      <c r="D97" s="176" t="s">
        <v>178</v>
      </c>
      <c r="E97" s="177">
        <v>2</v>
      </c>
      <c r="F97" s="178"/>
      <c r="G97" s="179">
        <f t="shared" si="42"/>
        <v>0</v>
      </c>
      <c r="H97" s="160"/>
      <c r="I97" s="159">
        <f t="shared" si="43"/>
        <v>0</v>
      </c>
      <c r="J97" s="160"/>
      <c r="K97" s="159">
        <f t="shared" si="44"/>
        <v>0</v>
      </c>
      <c r="L97" s="159">
        <v>21</v>
      </c>
      <c r="M97" s="159">
        <f t="shared" si="45"/>
        <v>0</v>
      </c>
      <c r="N97" s="159">
        <v>5.3000000000000009E-4</v>
      </c>
      <c r="O97" s="159">
        <f t="shared" si="46"/>
        <v>0</v>
      </c>
      <c r="P97" s="159">
        <v>0</v>
      </c>
      <c r="Q97" s="159">
        <f t="shared" si="47"/>
        <v>0</v>
      </c>
      <c r="R97" s="159"/>
      <c r="S97" s="159" t="s">
        <v>132</v>
      </c>
      <c r="T97" s="159" t="s">
        <v>155</v>
      </c>
      <c r="U97" s="159">
        <v>0.25</v>
      </c>
      <c r="V97" s="159">
        <f t="shared" si="48"/>
        <v>0.5</v>
      </c>
      <c r="W97" s="159"/>
      <c r="X97" s="152"/>
      <c r="Y97" s="152"/>
      <c r="Z97" s="152"/>
      <c r="AA97" s="152"/>
      <c r="AB97" s="152"/>
      <c r="AC97" s="152"/>
      <c r="AD97" s="152"/>
      <c r="AE97" s="152"/>
      <c r="AF97" s="152"/>
      <c r="AG97" s="152" t="s">
        <v>139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74">
        <v>81</v>
      </c>
      <c r="B98" s="175" t="s">
        <v>305</v>
      </c>
      <c r="C98" s="182" t="s">
        <v>306</v>
      </c>
      <c r="D98" s="176" t="s">
        <v>178</v>
      </c>
      <c r="E98" s="177">
        <v>2</v>
      </c>
      <c r="F98" s="178"/>
      <c r="G98" s="179">
        <f t="shared" si="42"/>
        <v>0</v>
      </c>
      <c r="H98" s="160"/>
      <c r="I98" s="159">
        <f t="shared" si="43"/>
        <v>0</v>
      </c>
      <c r="J98" s="160"/>
      <c r="K98" s="159">
        <f t="shared" si="44"/>
        <v>0</v>
      </c>
      <c r="L98" s="159">
        <v>21</v>
      </c>
      <c r="M98" s="159">
        <f t="shared" si="45"/>
        <v>0</v>
      </c>
      <c r="N98" s="159">
        <v>4.7600000000000003E-3</v>
      </c>
      <c r="O98" s="159">
        <f t="shared" si="46"/>
        <v>0.01</v>
      </c>
      <c r="P98" s="159">
        <v>0</v>
      </c>
      <c r="Q98" s="159">
        <f t="shared" si="47"/>
        <v>0</v>
      </c>
      <c r="R98" s="159"/>
      <c r="S98" s="159" t="s">
        <v>132</v>
      </c>
      <c r="T98" s="159" t="s">
        <v>155</v>
      </c>
      <c r="U98" s="159">
        <v>0.81</v>
      </c>
      <c r="V98" s="159">
        <f t="shared" si="48"/>
        <v>1.62</v>
      </c>
      <c r="W98" s="159"/>
      <c r="X98" s="152"/>
      <c r="Y98" s="152"/>
      <c r="Z98" s="152"/>
      <c r="AA98" s="152"/>
      <c r="AB98" s="152"/>
      <c r="AC98" s="152"/>
      <c r="AD98" s="152"/>
      <c r="AE98" s="152"/>
      <c r="AF98" s="152"/>
      <c r="AG98" s="152" t="s">
        <v>139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74">
        <v>82</v>
      </c>
      <c r="B99" s="175" t="s">
        <v>307</v>
      </c>
      <c r="C99" s="182" t="s">
        <v>308</v>
      </c>
      <c r="D99" s="176" t="s">
        <v>178</v>
      </c>
      <c r="E99" s="177">
        <v>1</v>
      </c>
      <c r="F99" s="178"/>
      <c r="G99" s="179">
        <f t="shared" si="42"/>
        <v>0</v>
      </c>
      <c r="H99" s="160"/>
      <c r="I99" s="159">
        <f t="shared" si="43"/>
        <v>0</v>
      </c>
      <c r="J99" s="160"/>
      <c r="K99" s="159">
        <f t="shared" si="44"/>
        <v>0</v>
      </c>
      <c r="L99" s="159">
        <v>21</v>
      </c>
      <c r="M99" s="159">
        <f t="shared" si="45"/>
        <v>0</v>
      </c>
      <c r="N99" s="159">
        <v>4.7600000000000003E-3</v>
      </c>
      <c r="O99" s="159">
        <f t="shared" si="46"/>
        <v>0</v>
      </c>
      <c r="P99" s="159">
        <v>0</v>
      </c>
      <c r="Q99" s="159">
        <f t="shared" si="47"/>
        <v>0</v>
      </c>
      <c r="R99" s="159"/>
      <c r="S99" s="159" t="s">
        <v>138</v>
      </c>
      <c r="T99" s="159" t="s">
        <v>133</v>
      </c>
      <c r="U99" s="159">
        <v>1.7470000000000001</v>
      </c>
      <c r="V99" s="159">
        <f t="shared" si="48"/>
        <v>1.75</v>
      </c>
      <c r="W99" s="159"/>
      <c r="X99" s="152"/>
      <c r="Y99" s="152"/>
      <c r="Z99" s="152"/>
      <c r="AA99" s="152"/>
      <c r="AB99" s="152"/>
      <c r="AC99" s="152"/>
      <c r="AD99" s="152"/>
      <c r="AE99" s="152"/>
      <c r="AF99" s="152"/>
      <c r="AG99" s="152" t="s">
        <v>139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74">
        <v>83</v>
      </c>
      <c r="B100" s="175" t="s">
        <v>309</v>
      </c>
      <c r="C100" s="182" t="s">
        <v>310</v>
      </c>
      <c r="D100" s="176" t="s">
        <v>137</v>
      </c>
      <c r="E100" s="177">
        <v>1</v>
      </c>
      <c r="F100" s="178"/>
      <c r="G100" s="179">
        <f t="shared" si="42"/>
        <v>0</v>
      </c>
      <c r="H100" s="160"/>
      <c r="I100" s="159">
        <f t="shared" si="43"/>
        <v>0</v>
      </c>
      <c r="J100" s="160"/>
      <c r="K100" s="159">
        <f t="shared" si="44"/>
        <v>0</v>
      </c>
      <c r="L100" s="159">
        <v>21</v>
      </c>
      <c r="M100" s="159">
        <f t="shared" si="45"/>
        <v>0</v>
      </c>
      <c r="N100" s="159">
        <v>0.15000000000000002</v>
      </c>
      <c r="O100" s="159">
        <f t="shared" si="46"/>
        <v>0.15</v>
      </c>
      <c r="P100" s="159">
        <v>0</v>
      </c>
      <c r="Q100" s="159">
        <f t="shared" si="47"/>
        <v>0</v>
      </c>
      <c r="R100" s="159"/>
      <c r="S100" s="159" t="s">
        <v>138</v>
      </c>
      <c r="T100" s="159" t="s">
        <v>155</v>
      </c>
      <c r="U100" s="159">
        <v>0</v>
      </c>
      <c r="V100" s="159">
        <f t="shared" si="48"/>
        <v>0</v>
      </c>
      <c r="W100" s="159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 t="s">
        <v>182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74">
        <v>84</v>
      </c>
      <c r="B101" s="175" t="s">
        <v>311</v>
      </c>
      <c r="C101" s="182" t="s">
        <v>312</v>
      </c>
      <c r="D101" s="176" t="s">
        <v>137</v>
      </c>
      <c r="E101" s="177">
        <v>1</v>
      </c>
      <c r="F101" s="178"/>
      <c r="G101" s="179">
        <f t="shared" si="42"/>
        <v>0</v>
      </c>
      <c r="H101" s="160"/>
      <c r="I101" s="159">
        <f t="shared" si="43"/>
        <v>0</v>
      </c>
      <c r="J101" s="160"/>
      <c r="K101" s="159">
        <f t="shared" si="44"/>
        <v>0</v>
      </c>
      <c r="L101" s="159">
        <v>21</v>
      </c>
      <c r="M101" s="159">
        <f t="shared" si="45"/>
        <v>0</v>
      </c>
      <c r="N101" s="159">
        <v>0.2</v>
      </c>
      <c r="O101" s="159">
        <f t="shared" si="46"/>
        <v>0.2</v>
      </c>
      <c r="P101" s="159">
        <v>0</v>
      </c>
      <c r="Q101" s="159">
        <f t="shared" si="47"/>
        <v>0</v>
      </c>
      <c r="R101" s="159"/>
      <c r="S101" s="159" t="s">
        <v>138</v>
      </c>
      <c r="T101" s="159" t="s">
        <v>155</v>
      </c>
      <c r="U101" s="159">
        <v>0</v>
      </c>
      <c r="V101" s="159">
        <f t="shared" si="48"/>
        <v>0</v>
      </c>
      <c r="W101" s="159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 t="s">
        <v>267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74">
        <v>85</v>
      </c>
      <c r="B102" s="175" t="s">
        <v>313</v>
      </c>
      <c r="C102" s="182" t="s">
        <v>314</v>
      </c>
      <c r="D102" s="176" t="s">
        <v>289</v>
      </c>
      <c r="E102" s="177">
        <v>1</v>
      </c>
      <c r="F102" s="178"/>
      <c r="G102" s="179">
        <f t="shared" si="42"/>
        <v>0</v>
      </c>
      <c r="H102" s="160"/>
      <c r="I102" s="159">
        <f t="shared" si="43"/>
        <v>0</v>
      </c>
      <c r="J102" s="160"/>
      <c r="K102" s="159">
        <f t="shared" si="44"/>
        <v>0</v>
      </c>
      <c r="L102" s="159">
        <v>21</v>
      </c>
      <c r="M102" s="159">
        <f t="shared" si="45"/>
        <v>0</v>
      </c>
      <c r="N102" s="159">
        <v>0</v>
      </c>
      <c r="O102" s="159">
        <f t="shared" si="46"/>
        <v>0</v>
      </c>
      <c r="P102" s="159">
        <v>0</v>
      </c>
      <c r="Q102" s="159">
        <f t="shared" si="47"/>
        <v>0</v>
      </c>
      <c r="R102" s="159"/>
      <c r="S102" s="159" t="s">
        <v>138</v>
      </c>
      <c r="T102" s="159" t="s">
        <v>133</v>
      </c>
      <c r="U102" s="159">
        <v>0</v>
      </c>
      <c r="V102" s="159">
        <f t="shared" si="48"/>
        <v>0</v>
      </c>
      <c r="W102" s="159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 t="s">
        <v>152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">
      <c r="A103" s="174">
        <v>86</v>
      </c>
      <c r="B103" s="175" t="s">
        <v>315</v>
      </c>
      <c r="C103" s="182" t="s">
        <v>316</v>
      </c>
      <c r="D103" s="176" t="s">
        <v>178</v>
      </c>
      <c r="E103" s="177">
        <v>1</v>
      </c>
      <c r="F103" s="178"/>
      <c r="G103" s="179">
        <f t="shared" si="42"/>
        <v>0</v>
      </c>
      <c r="H103" s="160"/>
      <c r="I103" s="159">
        <f t="shared" si="43"/>
        <v>0</v>
      </c>
      <c r="J103" s="160"/>
      <c r="K103" s="159">
        <f t="shared" si="44"/>
        <v>0</v>
      </c>
      <c r="L103" s="159">
        <v>21</v>
      </c>
      <c r="M103" s="159">
        <f t="shared" si="45"/>
        <v>0</v>
      </c>
      <c r="N103" s="159">
        <v>9.3200000000000002E-3</v>
      </c>
      <c r="O103" s="159">
        <f t="shared" si="46"/>
        <v>0.01</v>
      </c>
      <c r="P103" s="159">
        <v>0</v>
      </c>
      <c r="Q103" s="159">
        <f t="shared" si="47"/>
        <v>0</v>
      </c>
      <c r="R103" s="159"/>
      <c r="S103" s="159" t="s">
        <v>138</v>
      </c>
      <c r="T103" s="159" t="s">
        <v>133</v>
      </c>
      <c r="U103" s="159">
        <v>6.0970000000000004</v>
      </c>
      <c r="V103" s="159">
        <f t="shared" si="48"/>
        <v>6.1</v>
      </c>
      <c r="W103" s="159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 t="s">
        <v>139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74">
        <v>87</v>
      </c>
      <c r="B104" s="175" t="s">
        <v>317</v>
      </c>
      <c r="C104" s="182" t="s">
        <v>318</v>
      </c>
      <c r="D104" s="176" t="s">
        <v>178</v>
      </c>
      <c r="E104" s="177">
        <v>1</v>
      </c>
      <c r="F104" s="178"/>
      <c r="G104" s="179">
        <f t="shared" si="42"/>
        <v>0</v>
      </c>
      <c r="H104" s="160"/>
      <c r="I104" s="159">
        <f t="shared" si="43"/>
        <v>0</v>
      </c>
      <c r="J104" s="160"/>
      <c r="K104" s="159">
        <f t="shared" si="44"/>
        <v>0</v>
      </c>
      <c r="L104" s="159">
        <v>21</v>
      </c>
      <c r="M104" s="159">
        <f t="shared" si="45"/>
        <v>0</v>
      </c>
      <c r="N104" s="159">
        <v>9.3200000000000002E-3</v>
      </c>
      <c r="O104" s="159">
        <f t="shared" si="46"/>
        <v>0.01</v>
      </c>
      <c r="P104" s="159">
        <v>0</v>
      </c>
      <c r="Q104" s="159">
        <f t="shared" si="47"/>
        <v>0</v>
      </c>
      <c r="R104" s="159"/>
      <c r="S104" s="159" t="s">
        <v>138</v>
      </c>
      <c r="T104" s="159" t="s">
        <v>155</v>
      </c>
      <c r="U104" s="159">
        <v>5.7240000000000002</v>
      </c>
      <c r="V104" s="159">
        <f t="shared" si="48"/>
        <v>5.72</v>
      </c>
      <c r="W104" s="159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 t="s">
        <v>194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outlineLevel="1" x14ac:dyDescent="0.2">
      <c r="A105" s="174">
        <v>88</v>
      </c>
      <c r="B105" s="175" t="s">
        <v>319</v>
      </c>
      <c r="C105" s="182" t="s">
        <v>320</v>
      </c>
      <c r="D105" s="176" t="s">
        <v>178</v>
      </c>
      <c r="E105" s="177">
        <v>1</v>
      </c>
      <c r="F105" s="178"/>
      <c r="G105" s="179">
        <f t="shared" si="42"/>
        <v>0</v>
      </c>
      <c r="H105" s="160"/>
      <c r="I105" s="159">
        <f t="shared" si="43"/>
        <v>0</v>
      </c>
      <c r="J105" s="160"/>
      <c r="K105" s="159">
        <f t="shared" si="44"/>
        <v>0</v>
      </c>
      <c r="L105" s="159">
        <v>21</v>
      </c>
      <c r="M105" s="159">
        <f t="shared" si="45"/>
        <v>0</v>
      </c>
      <c r="N105" s="159">
        <v>0</v>
      </c>
      <c r="O105" s="159">
        <f t="shared" si="46"/>
        <v>0</v>
      </c>
      <c r="P105" s="159">
        <v>0</v>
      </c>
      <c r="Q105" s="159">
        <f t="shared" si="47"/>
        <v>0</v>
      </c>
      <c r="R105" s="159"/>
      <c r="S105" s="159" t="s">
        <v>138</v>
      </c>
      <c r="T105" s="159" t="s">
        <v>133</v>
      </c>
      <c r="U105" s="159">
        <v>5.7240000000000002</v>
      </c>
      <c r="V105" s="159">
        <f t="shared" si="48"/>
        <v>5.72</v>
      </c>
      <c r="W105" s="159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 t="s">
        <v>194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outlineLevel="1" x14ac:dyDescent="0.2">
      <c r="A106" s="174">
        <v>89</v>
      </c>
      <c r="B106" s="175" t="s">
        <v>321</v>
      </c>
      <c r="C106" s="182" t="s">
        <v>322</v>
      </c>
      <c r="D106" s="176" t="s">
        <v>137</v>
      </c>
      <c r="E106" s="177">
        <v>2</v>
      </c>
      <c r="F106" s="178"/>
      <c r="G106" s="179">
        <f t="shared" si="42"/>
        <v>0</v>
      </c>
      <c r="H106" s="160"/>
      <c r="I106" s="159">
        <f t="shared" si="43"/>
        <v>0</v>
      </c>
      <c r="J106" s="160"/>
      <c r="K106" s="159">
        <f t="shared" si="44"/>
        <v>0</v>
      </c>
      <c r="L106" s="159">
        <v>21</v>
      </c>
      <c r="M106" s="159">
        <f t="shared" si="45"/>
        <v>0</v>
      </c>
      <c r="N106" s="159">
        <v>0</v>
      </c>
      <c r="O106" s="159">
        <f t="shared" si="46"/>
        <v>0</v>
      </c>
      <c r="P106" s="159">
        <v>0</v>
      </c>
      <c r="Q106" s="159">
        <f t="shared" si="47"/>
        <v>0</v>
      </c>
      <c r="R106" s="159"/>
      <c r="S106" s="159" t="s">
        <v>138</v>
      </c>
      <c r="T106" s="159" t="s">
        <v>133</v>
      </c>
      <c r="U106" s="159">
        <v>0</v>
      </c>
      <c r="V106" s="159">
        <f t="shared" si="48"/>
        <v>0</v>
      </c>
      <c r="W106" s="159" t="s">
        <v>323</v>
      </c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 t="s">
        <v>267</v>
      </c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outlineLevel="1" x14ac:dyDescent="0.2">
      <c r="A107" s="174">
        <v>90</v>
      </c>
      <c r="B107" s="175" t="s">
        <v>324</v>
      </c>
      <c r="C107" s="182" t="s">
        <v>325</v>
      </c>
      <c r="D107" s="176" t="s">
        <v>137</v>
      </c>
      <c r="E107" s="177">
        <v>2</v>
      </c>
      <c r="F107" s="178"/>
      <c r="G107" s="179">
        <f t="shared" si="42"/>
        <v>0</v>
      </c>
      <c r="H107" s="160"/>
      <c r="I107" s="159">
        <f t="shared" si="43"/>
        <v>0</v>
      </c>
      <c r="J107" s="160"/>
      <c r="K107" s="159">
        <f t="shared" si="44"/>
        <v>0</v>
      </c>
      <c r="L107" s="159">
        <v>21</v>
      </c>
      <c r="M107" s="159">
        <f t="shared" si="45"/>
        <v>0</v>
      </c>
      <c r="N107" s="159">
        <v>0</v>
      </c>
      <c r="O107" s="159">
        <f t="shared" si="46"/>
        <v>0</v>
      </c>
      <c r="P107" s="159">
        <v>0</v>
      </c>
      <c r="Q107" s="159">
        <f t="shared" si="47"/>
        <v>0</v>
      </c>
      <c r="R107" s="159"/>
      <c r="S107" s="159" t="s">
        <v>138</v>
      </c>
      <c r="T107" s="159" t="s">
        <v>133</v>
      </c>
      <c r="U107" s="159">
        <v>0</v>
      </c>
      <c r="V107" s="159">
        <f t="shared" si="48"/>
        <v>0</v>
      </c>
      <c r="W107" s="159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 t="s">
        <v>267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">
      <c r="A108" s="174">
        <v>91</v>
      </c>
      <c r="B108" s="175" t="s">
        <v>326</v>
      </c>
      <c r="C108" s="182" t="s">
        <v>327</v>
      </c>
      <c r="D108" s="176" t="s">
        <v>137</v>
      </c>
      <c r="E108" s="177">
        <v>1</v>
      </c>
      <c r="F108" s="178"/>
      <c r="G108" s="179">
        <f t="shared" si="42"/>
        <v>0</v>
      </c>
      <c r="H108" s="160"/>
      <c r="I108" s="159">
        <f t="shared" si="43"/>
        <v>0</v>
      </c>
      <c r="J108" s="160"/>
      <c r="K108" s="159">
        <f t="shared" si="44"/>
        <v>0</v>
      </c>
      <c r="L108" s="159">
        <v>21</v>
      </c>
      <c r="M108" s="159">
        <f t="shared" si="45"/>
        <v>0</v>
      </c>
      <c r="N108" s="159">
        <v>0</v>
      </c>
      <c r="O108" s="159">
        <f t="shared" si="46"/>
        <v>0</v>
      </c>
      <c r="P108" s="159">
        <v>0</v>
      </c>
      <c r="Q108" s="159">
        <f t="shared" si="47"/>
        <v>0</v>
      </c>
      <c r="R108" s="159"/>
      <c r="S108" s="159" t="s">
        <v>138</v>
      </c>
      <c r="T108" s="159" t="s">
        <v>133</v>
      </c>
      <c r="U108" s="159">
        <v>0</v>
      </c>
      <c r="V108" s="159">
        <f t="shared" si="48"/>
        <v>0</v>
      </c>
      <c r="W108" s="159" t="s">
        <v>323</v>
      </c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 t="s">
        <v>267</v>
      </c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outlineLevel="1" x14ac:dyDescent="0.2">
      <c r="A109" s="174">
        <v>92</v>
      </c>
      <c r="B109" s="175" t="s">
        <v>328</v>
      </c>
      <c r="C109" s="182" t="s">
        <v>329</v>
      </c>
      <c r="D109" s="176" t="s">
        <v>137</v>
      </c>
      <c r="E109" s="177">
        <v>1</v>
      </c>
      <c r="F109" s="178"/>
      <c r="G109" s="179">
        <f t="shared" si="42"/>
        <v>0</v>
      </c>
      <c r="H109" s="160"/>
      <c r="I109" s="159">
        <f t="shared" si="43"/>
        <v>0</v>
      </c>
      <c r="J109" s="160"/>
      <c r="K109" s="159">
        <f t="shared" si="44"/>
        <v>0</v>
      </c>
      <c r="L109" s="159">
        <v>21</v>
      </c>
      <c r="M109" s="159">
        <f t="shared" si="45"/>
        <v>0</v>
      </c>
      <c r="N109" s="159">
        <v>0</v>
      </c>
      <c r="O109" s="159">
        <f t="shared" si="46"/>
        <v>0</v>
      </c>
      <c r="P109" s="159">
        <v>0</v>
      </c>
      <c r="Q109" s="159">
        <f t="shared" si="47"/>
        <v>0</v>
      </c>
      <c r="R109" s="159"/>
      <c r="S109" s="159" t="s">
        <v>138</v>
      </c>
      <c r="T109" s="159" t="s">
        <v>133</v>
      </c>
      <c r="U109" s="159">
        <v>0</v>
      </c>
      <c r="V109" s="159">
        <f t="shared" si="48"/>
        <v>0</v>
      </c>
      <c r="W109" s="159" t="s">
        <v>323</v>
      </c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 t="s">
        <v>267</v>
      </c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ht="22.5" outlineLevel="1" x14ac:dyDescent="0.2">
      <c r="A110" s="174">
        <v>93</v>
      </c>
      <c r="B110" s="175" t="s">
        <v>330</v>
      </c>
      <c r="C110" s="182" t="s">
        <v>573</v>
      </c>
      <c r="D110" s="176" t="s">
        <v>137</v>
      </c>
      <c r="E110" s="177">
        <v>1</v>
      </c>
      <c r="F110" s="178"/>
      <c r="G110" s="179">
        <f t="shared" si="42"/>
        <v>0</v>
      </c>
      <c r="H110" s="160"/>
      <c r="I110" s="159">
        <f t="shared" si="43"/>
        <v>0</v>
      </c>
      <c r="J110" s="160"/>
      <c r="K110" s="159">
        <f t="shared" si="44"/>
        <v>0</v>
      </c>
      <c r="L110" s="159">
        <v>21</v>
      </c>
      <c r="M110" s="159">
        <f t="shared" si="45"/>
        <v>0</v>
      </c>
      <c r="N110" s="159">
        <v>8.8500000000000002E-3</v>
      </c>
      <c r="O110" s="159">
        <f t="shared" si="46"/>
        <v>0.01</v>
      </c>
      <c r="P110" s="159">
        <v>0</v>
      </c>
      <c r="Q110" s="159">
        <f t="shared" si="47"/>
        <v>0</v>
      </c>
      <c r="R110" s="159"/>
      <c r="S110" s="159" t="s">
        <v>138</v>
      </c>
      <c r="T110" s="159" t="s">
        <v>133</v>
      </c>
      <c r="U110" s="159">
        <v>0.63400000000000001</v>
      </c>
      <c r="V110" s="159">
        <f t="shared" si="48"/>
        <v>0.63</v>
      </c>
      <c r="W110" s="159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 t="s">
        <v>139</v>
      </c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60" ht="22.5" outlineLevel="1" x14ac:dyDescent="0.2">
      <c r="A111" s="174">
        <v>94</v>
      </c>
      <c r="B111" s="175" t="s">
        <v>331</v>
      </c>
      <c r="C111" s="182" t="s">
        <v>571</v>
      </c>
      <c r="D111" s="176" t="s">
        <v>137</v>
      </c>
      <c r="E111" s="177">
        <v>1</v>
      </c>
      <c r="F111" s="178"/>
      <c r="G111" s="179">
        <f t="shared" si="42"/>
        <v>0</v>
      </c>
      <c r="H111" s="160"/>
      <c r="I111" s="159">
        <f t="shared" si="43"/>
        <v>0</v>
      </c>
      <c r="J111" s="160"/>
      <c r="K111" s="159">
        <f t="shared" si="44"/>
        <v>0</v>
      </c>
      <c r="L111" s="159">
        <v>21</v>
      </c>
      <c r="M111" s="159">
        <f t="shared" si="45"/>
        <v>0</v>
      </c>
      <c r="N111" s="159">
        <v>0</v>
      </c>
      <c r="O111" s="159">
        <f t="shared" si="46"/>
        <v>0</v>
      </c>
      <c r="P111" s="159">
        <v>0</v>
      </c>
      <c r="Q111" s="159">
        <f t="shared" si="47"/>
        <v>0</v>
      </c>
      <c r="R111" s="159"/>
      <c r="S111" s="159" t="s">
        <v>138</v>
      </c>
      <c r="T111" s="159" t="s">
        <v>133</v>
      </c>
      <c r="U111" s="159">
        <v>0</v>
      </c>
      <c r="V111" s="159">
        <f t="shared" si="48"/>
        <v>0</v>
      </c>
      <c r="W111" s="159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 t="s">
        <v>139</v>
      </c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ht="22.5" outlineLevel="1" x14ac:dyDescent="0.2">
      <c r="A112" s="174">
        <v>95</v>
      </c>
      <c r="B112" s="175" t="s">
        <v>332</v>
      </c>
      <c r="C112" s="182" t="s">
        <v>572</v>
      </c>
      <c r="D112" s="176" t="s">
        <v>137</v>
      </c>
      <c r="E112" s="177">
        <v>1</v>
      </c>
      <c r="F112" s="178"/>
      <c r="G112" s="179">
        <f t="shared" si="42"/>
        <v>0</v>
      </c>
      <c r="H112" s="160"/>
      <c r="I112" s="159">
        <f t="shared" si="43"/>
        <v>0</v>
      </c>
      <c r="J112" s="160"/>
      <c r="K112" s="159">
        <f t="shared" si="44"/>
        <v>0</v>
      </c>
      <c r="L112" s="159">
        <v>21</v>
      </c>
      <c r="M112" s="159">
        <f t="shared" si="45"/>
        <v>0</v>
      </c>
      <c r="N112" s="159">
        <v>0</v>
      </c>
      <c r="O112" s="159">
        <f t="shared" si="46"/>
        <v>0</v>
      </c>
      <c r="P112" s="159">
        <v>0</v>
      </c>
      <c r="Q112" s="159">
        <f t="shared" si="47"/>
        <v>0</v>
      </c>
      <c r="R112" s="159"/>
      <c r="S112" s="159" t="s">
        <v>138</v>
      </c>
      <c r="T112" s="159" t="s">
        <v>133</v>
      </c>
      <c r="U112" s="159">
        <v>0</v>
      </c>
      <c r="V112" s="159">
        <f t="shared" si="48"/>
        <v>0</v>
      </c>
      <c r="W112" s="159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 t="s">
        <v>139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outlineLevel="1" x14ac:dyDescent="0.2">
      <c r="A113" s="174">
        <v>96</v>
      </c>
      <c r="B113" s="175" t="s">
        <v>333</v>
      </c>
      <c r="C113" s="182" t="s">
        <v>334</v>
      </c>
      <c r="D113" s="176" t="s">
        <v>178</v>
      </c>
      <c r="E113" s="177">
        <v>9</v>
      </c>
      <c r="F113" s="178"/>
      <c r="G113" s="179">
        <f t="shared" si="42"/>
        <v>0</v>
      </c>
      <c r="H113" s="160"/>
      <c r="I113" s="159">
        <f t="shared" si="43"/>
        <v>0</v>
      </c>
      <c r="J113" s="160"/>
      <c r="K113" s="159">
        <f t="shared" si="44"/>
        <v>0</v>
      </c>
      <c r="L113" s="159">
        <v>21</v>
      </c>
      <c r="M113" s="159">
        <f t="shared" si="45"/>
        <v>0</v>
      </c>
      <c r="N113" s="159">
        <v>0</v>
      </c>
      <c r="O113" s="159">
        <f t="shared" si="46"/>
        <v>0</v>
      </c>
      <c r="P113" s="159">
        <v>0</v>
      </c>
      <c r="Q113" s="159">
        <f t="shared" si="47"/>
        <v>0</v>
      </c>
      <c r="R113" s="159"/>
      <c r="S113" s="159" t="s">
        <v>138</v>
      </c>
      <c r="T113" s="159" t="s">
        <v>133</v>
      </c>
      <c r="U113" s="159">
        <v>0.53</v>
      </c>
      <c r="V113" s="159">
        <f t="shared" si="48"/>
        <v>4.7699999999999996</v>
      </c>
      <c r="W113" s="159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 t="s">
        <v>194</v>
      </c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</row>
    <row r="114" spans="1:60" outlineLevel="1" x14ac:dyDescent="0.2">
      <c r="A114" s="174">
        <v>97</v>
      </c>
      <c r="B114" s="175" t="s">
        <v>335</v>
      </c>
      <c r="C114" s="182" t="s">
        <v>336</v>
      </c>
      <c r="D114" s="176" t="s">
        <v>289</v>
      </c>
      <c r="E114" s="177">
        <v>1</v>
      </c>
      <c r="F114" s="178"/>
      <c r="G114" s="179">
        <f t="shared" si="42"/>
        <v>0</v>
      </c>
      <c r="H114" s="160"/>
      <c r="I114" s="159">
        <f t="shared" si="43"/>
        <v>0</v>
      </c>
      <c r="J114" s="160"/>
      <c r="K114" s="159">
        <f t="shared" si="44"/>
        <v>0</v>
      </c>
      <c r="L114" s="159">
        <v>21</v>
      </c>
      <c r="M114" s="159">
        <f t="shared" si="45"/>
        <v>0</v>
      </c>
      <c r="N114" s="159">
        <v>0</v>
      </c>
      <c r="O114" s="159">
        <f t="shared" si="46"/>
        <v>0</v>
      </c>
      <c r="P114" s="159">
        <v>0</v>
      </c>
      <c r="Q114" s="159">
        <f t="shared" si="47"/>
        <v>0</v>
      </c>
      <c r="R114" s="159"/>
      <c r="S114" s="159" t="s">
        <v>138</v>
      </c>
      <c r="T114" s="159" t="s">
        <v>133</v>
      </c>
      <c r="U114" s="159">
        <v>0</v>
      </c>
      <c r="V114" s="159">
        <f t="shared" si="48"/>
        <v>0</v>
      </c>
      <c r="W114" s="159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 t="s">
        <v>267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outlineLevel="1" x14ac:dyDescent="0.2">
      <c r="A115" s="174">
        <v>98</v>
      </c>
      <c r="B115" s="175" t="s">
        <v>337</v>
      </c>
      <c r="C115" s="182" t="s">
        <v>338</v>
      </c>
      <c r="D115" s="176" t="s">
        <v>178</v>
      </c>
      <c r="E115" s="177">
        <v>1</v>
      </c>
      <c r="F115" s="178"/>
      <c r="G115" s="179">
        <f t="shared" si="42"/>
        <v>0</v>
      </c>
      <c r="H115" s="160"/>
      <c r="I115" s="159">
        <f t="shared" si="43"/>
        <v>0</v>
      </c>
      <c r="J115" s="160"/>
      <c r="K115" s="159">
        <f t="shared" si="44"/>
        <v>0</v>
      </c>
      <c r="L115" s="159">
        <v>21</v>
      </c>
      <c r="M115" s="159">
        <f t="shared" si="45"/>
        <v>0</v>
      </c>
      <c r="N115" s="159">
        <v>3.6460000000000006E-2</v>
      </c>
      <c r="O115" s="159">
        <f t="shared" si="46"/>
        <v>0.04</v>
      </c>
      <c r="P115" s="159">
        <v>0</v>
      </c>
      <c r="Q115" s="159">
        <f t="shared" si="47"/>
        <v>0</v>
      </c>
      <c r="R115" s="159"/>
      <c r="S115" s="159" t="s">
        <v>132</v>
      </c>
      <c r="T115" s="159" t="s">
        <v>155</v>
      </c>
      <c r="U115" s="159">
        <v>3.5780000000000003</v>
      </c>
      <c r="V115" s="159">
        <f t="shared" si="48"/>
        <v>3.58</v>
      </c>
      <c r="W115" s="159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 t="s">
        <v>194</v>
      </c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ht="22.5" outlineLevel="1" x14ac:dyDescent="0.2">
      <c r="A116" s="174">
        <v>99</v>
      </c>
      <c r="B116" s="175" t="s">
        <v>339</v>
      </c>
      <c r="C116" s="182" t="s">
        <v>340</v>
      </c>
      <c r="D116" s="176" t="s">
        <v>137</v>
      </c>
      <c r="E116" s="177">
        <v>1</v>
      </c>
      <c r="F116" s="178"/>
      <c r="G116" s="179">
        <f t="shared" si="42"/>
        <v>0</v>
      </c>
      <c r="H116" s="160"/>
      <c r="I116" s="159">
        <f t="shared" si="43"/>
        <v>0</v>
      </c>
      <c r="J116" s="160"/>
      <c r="K116" s="159">
        <f t="shared" si="44"/>
        <v>0</v>
      </c>
      <c r="L116" s="159">
        <v>21</v>
      </c>
      <c r="M116" s="159">
        <f t="shared" si="45"/>
        <v>0</v>
      </c>
      <c r="N116" s="159">
        <v>0</v>
      </c>
      <c r="O116" s="159">
        <f t="shared" si="46"/>
        <v>0</v>
      </c>
      <c r="P116" s="159">
        <v>0</v>
      </c>
      <c r="Q116" s="159">
        <f t="shared" si="47"/>
        <v>0</v>
      </c>
      <c r="R116" s="159"/>
      <c r="S116" s="159" t="s">
        <v>138</v>
      </c>
      <c r="T116" s="159" t="s">
        <v>133</v>
      </c>
      <c r="U116" s="159">
        <v>0</v>
      </c>
      <c r="V116" s="159">
        <f t="shared" si="48"/>
        <v>0</v>
      </c>
      <c r="W116" s="159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 t="s">
        <v>267</v>
      </c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74">
        <v>100</v>
      </c>
      <c r="B117" s="175" t="s">
        <v>341</v>
      </c>
      <c r="C117" s="182" t="s">
        <v>342</v>
      </c>
      <c r="D117" s="176" t="s">
        <v>137</v>
      </c>
      <c r="E117" s="177">
        <v>1</v>
      </c>
      <c r="F117" s="178"/>
      <c r="G117" s="179">
        <f t="shared" si="42"/>
        <v>0</v>
      </c>
      <c r="H117" s="160"/>
      <c r="I117" s="159">
        <f t="shared" si="43"/>
        <v>0</v>
      </c>
      <c r="J117" s="160"/>
      <c r="K117" s="159">
        <f t="shared" si="44"/>
        <v>0</v>
      </c>
      <c r="L117" s="159">
        <v>21</v>
      </c>
      <c r="M117" s="159">
        <f t="shared" si="45"/>
        <v>0</v>
      </c>
      <c r="N117" s="159">
        <v>0</v>
      </c>
      <c r="O117" s="159">
        <f t="shared" si="46"/>
        <v>0</v>
      </c>
      <c r="P117" s="159">
        <v>0</v>
      </c>
      <c r="Q117" s="159">
        <f t="shared" si="47"/>
        <v>0</v>
      </c>
      <c r="R117" s="159"/>
      <c r="S117" s="159" t="s">
        <v>138</v>
      </c>
      <c r="T117" s="159" t="s">
        <v>133</v>
      </c>
      <c r="U117" s="159">
        <v>0</v>
      </c>
      <c r="V117" s="159">
        <f t="shared" si="48"/>
        <v>0</v>
      </c>
      <c r="W117" s="159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 t="s">
        <v>267</v>
      </c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ht="22.5" outlineLevel="1" x14ac:dyDescent="0.2">
      <c r="A118" s="174">
        <v>101</v>
      </c>
      <c r="B118" s="175" t="s">
        <v>343</v>
      </c>
      <c r="C118" s="182" t="s">
        <v>344</v>
      </c>
      <c r="D118" s="176" t="s">
        <v>137</v>
      </c>
      <c r="E118" s="177">
        <v>1</v>
      </c>
      <c r="F118" s="178"/>
      <c r="G118" s="179">
        <f t="shared" si="42"/>
        <v>0</v>
      </c>
      <c r="H118" s="160"/>
      <c r="I118" s="159">
        <f t="shared" si="43"/>
        <v>0</v>
      </c>
      <c r="J118" s="160"/>
      <c r="K118" s="159">
        <f t="shared" si="44"/>
        <v>0</v>
      </c>
      <c r="L118" s="159">
        <v>21</v>
      </c>
      <c r="M118" s="159">
        <f t="shared" si="45"/>
        <v>0</v>
      </c>
      <c r="N118" s="159">
        <v>6.9270000000000012E-2</v>
      </c>
      <c r="O118" s="159">
        <f t="shared" si="46"/>
        <v>7.0000000000000007E-2</v>
      </c>
      <c r="P118" s="159">
        <v>0</v>
      </c>
      <c r="Q118" s="159">
        <f t="shared" si="47"/>
        <v>0</v>
      </c>
      <c r="R118" s="159"/>
      <c r="S118" s="159" t="s">
        <v>138</v>
      </c>
      <c r="T118" s="159" t="s">
        <v>133</v>
      </c>
      <c r="U118" s="159">
        <v>0.94000000000000006</v>
      </c>
      <c r="V118" s="159">
        <f t="shared" si="48"/>
        <v>0.94</v>
      </c>
      <c r="W118" s="159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 t="s">
        <v>194</v>
      </c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outlineLevel="1" x14ac:dyDescent="0.2">
      <c r="A119" s="174">
        <v>102</v>
      </c>
      <c r="B119" s="175" t="s">
        <v>345</v>
      </c>
      <c r="C119" s="182" t="s">
        <v>346</v>
      </c>
      <c r="D119" s="176" t="s">
        <v>219</v>
      </c>
      <c r="E119" s="177">
        <v>2.1</v>
      </c>
      <c r="F119" s="178"/>
      <c r="G119" s="179">
        <f t="shared" si="42"/>
        <v>0</v>
      </c>
      <c r="H119" s="160"/>
      <c r="I119" s="159">
        <f t="shared" si="43"/>
        <v>0</v>
      </c>
      <c r="J119" s="160"/>
      <c r="K119" s="159">
        <f t="shared" si="44"/>
        <v>0</v>
      </c>
      <c r="L119" s="159">
        <v>21</v>
      </c>
      <c r="M119" s="159">
        <f t="shared" si="45"/>
        <v>0</v>
      </c>
      <c r="N119" s="159">
        <v>0</v>
      </c>
      <c r="O119" s="159">
        <f t="shared" si="46"/>
        <v>0</v>
      </c>
      <c r="P119" s="159">
        <v>0</v>
      </c>
      <c r="Q119" s="159">
        <f t="shared" si="47"/>
        <v>0</v>
      </c>
      <c r="R119" s="159"/>
      <c r="S119" s="159" t="s">
        <v>132</v>
      </c>
      <c r="T119" s="159" t="s">
        <v>155</v>
      </c>
      <c r="U119" s="159">
        <v>4.0430000000000001</v>
      </c>
      <c r="V119" s="159">
        <f t="shared" si="48"/>
        <v>8.49</v>
      </c>
      <c r="W119" s="159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 t="s">
        <v>139</v>
      </c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</row>
    <row r="120" spans="1:60" x14ac:dyDescent="0.2">
      <c r="A120" s="162" t="s">
        <v>127</v>
      </c>
      <c r="B120" s="163" t="s">
        <v>91</v>
      </c>
      <c r="C120" s="181" t="s">
        <v>92</v>
      </c>
      <c r="D120" s="164"/>
      <c r="E120" s="165"/>
      <c r="F120" s="166"/>
      <c r="G120" s="167">
        <f>SUMIF(AG121:AG134,"&lt;&gt;NOR",G121:G134)</f>
        <v>0</v>
      </c>
      <c r="H120" s="161"/>
      <c r="I120" s="161">
        <f>SUM(I121:I134)</f>
        <v>0</v>
      </c>
      <c r="J120" s="161"/>
      <c r="K120" s="161">
        <f>SUM(K121:K134)</f>
        <v>0</v>
      </c>
      <c r="L120" s="161"/>
      <c r="M120" s="161">
        <f>SUM(M121:M134)</f>
        <v>0</v>
      </c>
      <c r="N120" s="161"/>
      <c r="O120" s="161">
        <f>SUM(O121:O134)</f>
        <v>2.7199999999999998</v>
      </c>
      <c r="P120" s="161"/>
      <c r="Q120" s="161">
        <f>SUM(Q121:Q134)</f>
        <v>0</v>
      </c>
      <c r="R120" s="161"/>
      <c r="S120" s="161"/>
      <c r="T120" s="161"/>
      <c r="U120" s="161"/>
      <c r="V120" s="161">
        <f>SUM(V121:V134)</f>
        <v>206.62000000000006</v>
      </c>
      <c r="W120" s="161"/>
      <c r="AG120" t="s">
        <v>128</v>
      </c>
    </row>
    <row r="121" spans="1:60" outlineLevel="1" x14ac:dyDescent="0.2">
      <c r="A121" s="174">
        <v>103</v>
      </c>
      <c r="B121" s="175" t="s">
        <v>347</v>
      </c>
      <c r="C121" s="182" t="s">
        <v>348</v>
      </c>
      <c r="D121" s="176" t="s">
        <v>144</v>
      </c>
      <c r="E121" s="177">
        <v>10</v>
      </c>
      <c r="F121" s="178"/>
      <c r="G121" s="179">
        <f t="shared" ref="G121:G134" si="49">ROUND(E121*F121,2)</f>
        <v>0</v>
      </c>
      <c r="H121" s="160"/>
      <c r="I121" s="159">
        <f t="shared" ref="I121:I134" si="50">ROUND(E121*H121,2)</f>
        <v>0</v>
      </c>
      <c r="J121" s="160"/>
      <c r="K121" s="159">
        <f t="shared" ref="K121:K134" si="51">ROUND(E121*J121,2)</f>
        <v>0</v>
      </c>
      <c r="L121" s="159">
        <v>21</v>
      </c>
      <c r="M121" s="159">
        <f t="shared" ref="M121:M134" si="52">G121*(1+L121/100)</f>
        <v>0</v>
      </c>
      <c r="N121" s="159">
        <v>5.6100000000000004E-3</v>
      </c>
      <c r="O121" s="159">
        <f t="shared" ref="O121:O134" si="53">ROUND(E121*N121,2)</f>
        <v>0.06</v>
      </c>
      <c r="P121" s="159">
        <v>0</v>
      </c>
      <c r="Q121" s="159">
        <f t="shared" ref="Q121:Q134" si="54">ROUND(E121*P121,2)</f>
        <v>0</v>
      </c>
      <c r="R121" s="159"/>
      <c r="S121" s="159" t="s">
        <v>132</v>
      </c>
      <c r="T121" s="159" t="s">
        <v>155</v>
      </c>
      <c r="U121" s="159">
        <v>0.36000000000000004</v>
      </c>
      <c r="V121" s="159">
        <f t="shared" ref="V121:V134" si="55">ROUND(E121*U121,2)</f>
        <v>3.6</v>
      </c>
      <c r="W121" s="159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 t="s">
        <v>139</v>
      </c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outlineLevel="1" x14ac:dyDescent="0.2">
      <c r="A122" s="174">
        <v>104</v>
      </c>
      <c r="B122" s="175" t="s">
        <v>349</v>
      </c>
      <c r="C122" s="182" t="s">
        <v>350</v>
      </c>
      <c r="D122" s="176" t="s">
        <v>144</v>
      </c>
      <c r="E122" s="177">
        <v>10</v>
      </c>
      <c r="F122" s="178"/>
      <c r="G122" s="179">
        <f t="shared" si="49"/>
        <v>0</v>
      </c>
      <c r="H122" s="160"/>
      <c r="I122" s="159">
        <f t="shared" si="50"/>
        <v>0</v>
      </c>
      <c r="J122" s="160"/>
      <c r="K122" s="159">
        <f t="shared" si="51"/>
        <v>0</v>
      </c>
      <c r="L122" s="159">
        <v>21</v>
      </c>
      <c r="M122" s="159">
        <f t="shared" si="52"/>
        <v>0</v>
      </c>
      <c r="N122" s="159">
        <v>5.5000000000000005E-3</v>
      </c>
      <c r="O122" s="159">
        <f t="shared" si="53"/>
        <v>0.06</v>
      </c>
      <c r="P122" s="159">
        <v>0</v>
      </c>
      <c r="Q122" s="159">
        <f t="shared" si="54"/>
        <v>0</v>
      </c>
      <c r="R122" s="159"/>
      <c r="S122" s="159" t="s">
        <v>132</v>
      </c>
      <c r="T122" s="159" t="s">
        <v>155</v>
      </c>
      <c r="U122" s="159">
        <v>0.36900000000000005</v>
      </c>
      <c r="V122" s="159">
        <f t="shared" si="55"/>
        <v>3.69</v>
      </c>
      <c r="W122" s="159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 t="s">
        <v>194</v>
      </c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outlineLevel="1" x14ac:dyDescent="0.2">
      <c r="A123" s="174">
        <v>105</v>
      </c>
      <c r="B123" s="175" t="s">
        <v>351</v>
      </c>
      <c r="C123" s="182" t="s">
        <v>352</v>
      </c>
      <c r="D123" s="176" t="s">
        <v>144</v>
      </c>
      <c r="E123" s="177">
        <v>175</v>
      </c>
      <c r="F123" s="178"/>
      <c r="G123" s="179">
        <f t="shared" si="49"/>
        <v>0</v>
      </c>
      <c r="H123" s="160"/>
      <c r="I123" s="159">
        <f t="shared" si="50"/>
        <v>0</v>
      </c>
      <c r="J123" s="160"/>
      <c r="K123" s="159">
        <f t="shared" si="51"/>
        <v>0</v>
      </c>
      <c r="L123" s="159">
        <v>21</v>
      </c>
      <c r="M123" s="159">
        <f t="shared" si="52"/>
        <v>0</v>
      </c>
      <c r="N123" s="159">
        <v>6.96E-3</v>
      </c>
      <c r="O123" s="159">
        <f t="shared" si="53"/>
        <v>1.22</v>
      </c>
      <c r="P123" s="159">
        <v>0</v>
      </c>
      <c r="Q123" s="159">
        <f t="shared" si="54"/>
        <v>0</v>
      </c>
      <c r="R123" s="159"/>
      <c r="S123" s="159" t="s">
        <v>132</v>
      </c>
      <c r="T123" s="159" t="s">
        <v>155</v>
      </c>
      <c r="U123" s="159">
        <v>0.51900000000000002</v>
      </c>
      <c r="V123" s="159">
        <f t="shared" si="55"/>
        <v>90.83</v>
      </c>
      <c r="W123" s="159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 t="s">
        <v>139</v>
      </c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outlineLevel="1" x14ac:dyDescent="0.2">
      <c r="A124" s="174">
        <v>106</v>
      </c>
      <c r="B124" s="175" t="s">
        <v>353</v>
      </c>
      <c r="C124" s="182" t="s">
        <v>354</v>
      </c>
      <c r="D124" s="176" t="s">
        <v>144</v>
      </c>
      <c r="E124" s="177">
        <v>35</v>
      </c>
      <c r="F124" s="178"/>
      <c r="G124" s="179">
        <f t="shared" si="49"/>
        <v>0</v>
      </c>
      <c r="H124" s="160"/>
      <c r="I124" s="159">
        <f t="shared" si="50"/>
        <v>0</v>
      </c>
      <c r="J124" s="160"/>
      <c r="K124" s="159">
        <f t="shared" si="51"/>
        <v>0</v>
      </c>
      <c r="L124" s="159">
        <v>21</v>
      </c>
      <c r="M124" s="159">
        <f t="shared" si="52"/>
        <v>0</v>
      </c>
      <c r="N124" s="159">
        <v>7.4300000000000008E-3</v>
      </c>
      <c r="O124" s="159">
        <f t="shared" si="53"/>
        <v>0.26</v>
      </c>
      <c r="P124" s="159">
        <v>0</v>
      </c>
      <c r="Q124" s="159">
        <f t="shared" si="54"/>
        <v>0</v>
      </c>
      <c r="R124" s="159"/>
      <c r="S124" s="159" t="s">
        <v>132</v>
      </c>
      <c r="T124" s="159" t="s">
        <v>155</v>
      </c>
      <c r="U124" s="159">
        <v>0.53200000000000003</v>
      </c>
      <c r="V124" s="159">
        <f t="shared" si="55"/>
        <v>18.62</v>
      </c>
      <c r="W124" s="159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 t="s">
        <v>139</v>
      </c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outlineLevel="1" x14ac:dyDescent="0.2">
      <c r="A125" s="174">
        <v>107</v>
      </c>
      <c r="B125" s="175" t="s">
        <v>355</v>
      </c>
      <c r="C125" s="182" t="s">
        <v>356</v>
      </c>
      <c r="D125" s="176" t="s">
        <v>144</v>
      </c>
      <c r="E125" s="177">
        <v>80</v>
      </c>
      <c r="F125" s="178"/>
      <c r="G125" s="179">
        <f t="shared" si="49"/>
        <v>0</v>
      </c>
      <c r="H125" s="160"/>
      <c r="I125" s="159">
        <f t="shared" si="50"/>
        <v>0</v>
      </c>
      <c r="J125" s="160"/>
      <c r="K125" s="159">
        <f t="shared" si="51"/>
        <v>0</v>
      </c>
      <c r="L125" s="159">
        <v>21</v>
      </c>
      <c r="M125" s="159">
        <f t="shared" si="52"/>
        <v>0</v>
      </c>
      <c r="N125" s="159">
        <v>9.5300000000000003E-3</v>
      </c>
      <c r="O125" s="159">
        <f t="shared" si="53"/>
        <v>0.76</v>
      </c>
      <c r="P125" s="159">
        <v>0</v>
      </c>
      <c r="Q125" s="159">
        <f t="shared" si="54"/>
        <v>0</v>
      </c>
      <c r="R125" s="159"/>
      <c r="S125" s="159" t="s">
        <v>132</v>
      </c>
      <c r="T125" s="159" t="s">
        <v>155</v>
      </c>
      <c r="U125" s="159">
        <v>0.55000000000000004</v>
      </c>
      <c r="V125" s="159">
        <f t="shared" si="55"/>
        <v>44</v>
      </c>
      <c r="W125" s="159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 t="s">
        <v>139</v>
      </c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outlineLevel="1" x14ac:dyDescent="0.2">
      <c r="A126" s="174">
        <v>108</v>
      </c>
      <c r="B126" s="175" t="s">
        <v>357</v>
      </c>
      <c r="C126" s="182" t="s">
        <v>358</v>
      </c>
      <c r="D126" s="176" t="s">
        <v>144</v>
      </c>
      <c r="E126" s="177">
        <v>30</v>
      </c>
      <c r="F126" s="178"/>
      <c r="G126" s="179">
        <f t="shared" si="49"/>
        <v>0</v>
      </c>
      <c r="H126" s="160"/>
      <c r="I126" s="159">
        <f t="shared" si="50"/>
        <v>0</v>
      </c>
      <c r="J126" s="160"/>
      <c r="K126" s="159">
        <f t="shared" si="51"/>
        <v>0</v>
      </c>
      <c r="L126" s="159">
        <v>21</v>
      </c>
      <c r="M126" s="159">
        <f t="shared" si="52"/>
        <v>0</v>
      </c>
      <c r="N126" s="159">
        <v>1.192E-2</v>
      </c>
      <c r="O126" s="159">
        <f t="shared" si="53"/>
        <v>0.36</v>
      </c>
      <c r="P126" s="159">
        <v>0</v>
      </c>
      <c r="Q126" s="159">
        <f t="shared" si="54"/>
        <v>0</v>
      </c>
      <c r="R126" s="159"/>
      <c r="S126" s="159" t="s">
        <v>132</v>
      </c>
      <c r="T126" s="159" t="s">
        <v>155</v>
      </c>
      <c r="U126" s="159">
        <v>0.68300000000000005</v>
      </c>
      <c r="V126" s="159">
        <f t="shared" si="55"/>
        <v>20.49</v>
      </c>
      <c r="W126" s="159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 t="s">
        <v>139</v>
      </c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outlineLevel="1" x14ac:dyDescent="0.2">
      <c r="A127" s="174">
        <v>109</v>
      </c>
      <c r="B127" s="175" t="s">
        <v>359</v>
      </c>
      <c r="C127" s="182" t="s">
        <v>360</v>
      </c>
      <c r="D127" s="176" t="s">
        <v>144</v>
      </c>
      <c r="E127" s="177">
        <v>20</v>
      </c>
      <c r="F127" s="178"/>
      <c r="G127" s="179">
        <f t="shared" si="49"/>
        <v>0</v>
      </c>
      <c r="H127" s="160"/>
      <c r="I127" s="159">
        <f t="shared" si="50"/>
        <v>0</v>
      </c>
      <c r="J127" s="160"/>
      <c r="K127" s="159">
        <f t="shared" si="51"/>
        <v>0</v>
      </c>
      <c r="L127" s="159">
        <v>21</v>
      </c>
      <c r="M127" s="159">
        <f t="shared" si="52"/>
        <v>0</v>
      </c>
      <c r="N127" s="159">
        <v>0</v>
      </c>
      <c r="O127" s="159">
        <f t="shared" si="53"/>
        <v>0</v>
      </c>
      <c r="P127" s="159">
        <v>0</v>
      </c>
      <c r="Q127" s="159">
        <f t="shared" si="54"/>
        <v>0</v>
      </c>
      <c r="R127" s="159"/>
      <c r="S127" s="159" t="s">
        <v>138</v>
      </c>
      <c r="T127" s="159" t="s">
        <v>155</v>
      </c>
      <c r="U127" s="159">
        <v>1.8000000000000002E-2</v>
      </c>
      <c r="V127" s="159">
        <f t="shared" si="55"/>
        <v>0.36</v>
      </c>
      <c r="W127" s="159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 t="s">
        <v>194</v>
      </c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outlineLevel="1" x14ac:dyDescent="0.2">
      <c r="A128" s="174">
        <v>110</v>
      </c>
      <c r="B128" s="175" t="s">
        <v>361</v>
      </c>
      <c r="C128" s="182" t="s">
        <v>362</v>
      </c>
      <c r="D128" s="176" t="s">
        <v>144</v>
      </c>
      <c r="E128" s="177">
        <v>175</v>
      </c>
      <c r="F128" s="178"/>
      <c r="G128" s="179">
        <f t="shared" si="49"/>
        <v>0</v>
      </c>
      <c r="H128" s="160"/>
      <c r="I128" s="159">
        <f t="shared" si="50"/>
        <v>0</v>
      </c>
      <c r="J128" s="160"/>
      <c r="K128" s="159">
        <f t="shared" si="51"/>
        <v>0</v>
      </c>
      <c r="L128" s="159">
        <v>21</v>
      </c>
      <c r="M128" s="159">
        <f t="shared" si="52"/>
        <v>0</v>
      </c>
      <c r="N128" s="159">
        <v>0</v>
      </c>
      <c r="O128" s="159">
        <f t="shared" si="53"/>
        <v>0</v>
      </c>
      <c r="P128" s="159">
        <v>0</v>
      </c>
      <c r="Q128" s="159">
        <f t="shared" si="54"/>
        <v>0</v>
      </c>
      <c r="R128" s="159"/>
      <c r="S128" s="159" t="s">
        <v>132</v>
      </c>
      <c r="T128" s="159" t="s">
        <v>155</v>
      </c>
      <c r="U128" s="159">
        <v>2.1000000000000001E-2</v>
      </c>
      <c r="V128" s="159">
        <f t="shared" si="55"/>
        <v>3.68</v>
      </c>
      <c r="W128" s="159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 t="s">
        <v>194</v>
      </c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74">
        <v>111</v>
      </c>
      <c r="B129" s="175" t="s">
        <v>363</v>
      </c>
      <c r="C129" s="182" t="s">
        <v>364</v>
      </c>
      <c r="D129" s="176" t="s">
        <v>144</v>
      </c>
      <c r="E129" s="177">
        <v>35</v>
      </c>
      <c r="F129" s="178"/>
      <c r="G129" s="179">
        <f t="shared" si="49"/>
        <v>0</v>
      </c>
      <c r="H129" s="160"/>
      <c r="I129" s="159">
        <f t="shared" si="50"/>
        <v>0</v>
      </c>
      <c r="J129" s="160"/>
      <c r="K129" s="159">
        <f t="shared" si="51"/>
        <v>0</v>
      </c>
      <c r="L129" s="159">
        <v>21</v>
      </c>
      <c r="M129" s="159">
        <f t="shared" si="52"/>
        <v>0</v>
      </c>
      <c r="N129" s="159">
        <v>0</v>
      </c>
      <c r="O129" s="159">
        <f t="shared" si="53"/>
        <v>0</v>
      </c>
      <c r="P129" s="159">
        <v>0</v>
      </c>
      <c r="Q129" s="159">
        <f t="shared" si="54"/>
        <v>0</v>
      </c>
      <c r="R129" s="159"/>
      <c r="S129" s="159" t="s">
        <v>132</v>
      </c>
      <c r="T129" s="159" t="s">
        <v>155</v>
      </c>
      <c r="U129" s="159">
        <v>3.2000000000000001E-2</v>
      </c>
      <c r="V129" s="159">
        <f t="shared" si="55"/>
        <v>1.1200000000000001</v>
      </c>
      <c r="W129" s="159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 t="s">
        <v>139</v>
      </c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outlineLevel="1" x14ac:dyDescent="0.2">
      <c r="A130" s="174">
        <v>112</v>
      </c>
      <c r="B130" s="175" t="s">
        <v>365</v>
      </c>
      <c r="C130" s="182" t="s">
        <v>366</v>
      </c>
      <c r="D130" s="176" t="s">
        <v>144</v>
      </c>
      <c r="E130" s="177">
        <v>80</v>
      </c>
      <c r="F130" s="178"/>
      <c r="G130" s="179">
        <f t="shared" si="49"/>
        <v>0</v>
      </c>
      <c r="H130" s="160"/>
      <c r="I130" s="159">
        <f t="shared" si="50"/>
        <v>0</v>
      </c>
      <c r="J130" s="160"/>
      <c r="K130" s="159">
        <f t="shared" si="51"/>
        <v>0</v>
      </c>
      <c r="L130" s="159">
        <v>21</v>
      </c>
      <c r="M130" s="159">
        <f t="shared" si="52"/>
        <v>0</v>
      </c>
      <c r="N130" s="159">
        <v>0</v>
      </c>
      <c r="O130" s="159">
        <f t="shared" si="53"/>
        <v>0</v>
      </c>
      <c r="P130" s="159">
        <v>0</v>
      </c>
      <c r="Q130" s="159">
        <f t="shared" si="54"/>
        <v>0</v>
      </c>
      <c r="R130" s="159"/>
      <c r="S130" s="159" t="s">
        <v>132</v>
      </c>
      <c r="T130" s="159" t="s">
        <v>155</v>
      </c>
      <c r="U130" s="159">
        <v>4.1000000000000002E-2</v>
      </c>
      <c r="V130" s="159">
        <f t="shared" si="55"/>
        <v>3.28</v>
      </c>
      <c r="W130" s="159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 t="s">
        <v>139</v>
      </c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</row>
    <row r="131" spans="1:60" outlineLevel="1" x14ac:dyDescent="0.2">
      <c r="A131" s="174">
        <v>113</v>
      </c>
      <c r="B131" s="175" t="s">
        <v>367</v>
      </c>
      <c r="C131" s="182" t="s">
        <v>368</v>
      </c>
      <c r="D131" s="176" t="s">
        <v>144</v>
      </c>
      <c r="E131" s="177">
        <v>30</v>
      </c>
      <c r="F131" s="178"/>
      <c r="G131" s="179">
        <f t="shared" si="49"/>
        <v>0</v>
      </c>
      <c r="H131" s="160"/>
      <c r="I131" s="159">
        <f t="shared" si="50"/>
        <v>0</v>
      </c>
      <c r="J131" s="160"/>
      <c r="K131" s="159">
        <f t="shared" si="51"/>
        <v>0</v>
      </c>
      <c r="L131" s="159">
        <v>21</v>
      </c>
      <c r="M131" s="159">
        <f t="shared" si="52"/>
        <v>0</v>
      </c>
      <c r="N131" s="159">
        <v>0</v>
      </c>
      <c r="O131" s="159">
        <f t="shared" si="53"/>
        <v>0</v>
      </c>
      <c r="P131" s="159">
        <v>0</v>
      </c>
      <c r="Q131" s="159">
        <f t="shared" si="54"/>
        <v>0</v>
      </c>
      <c r="R131" s="159"/>
      <c r="S131" s="159" t="s">
        <v>132</v>
      </c>
      <c r="T131" s="159" t="s">
        <v>155</v>
      </c>
      <c r="U131" s="159">
        <v>4.2000000000000003E-2</v>
      </c>
      <c r="V131" s="159">
        <f t="shared" si="55"/>
        <v>1.26</v>
      </c>
      <c r="W131" s="159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 t="s">
        <v>139</v>
      </c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outlineLevel="1" x14ac:dyDescent="0.2">
      <c r="A132" s="174">
        <v>114</v>
      </c>
      <c r="B132" s="175" t="s">
        <v>369</v>
      </c>
      <c r="C132" s="182" t="s">
        <v>370</v>
      </c>
      <c r="D132" s="176" t="s">
        <v>137</v>
      </c>
      <c r="E132" s="177">
        <v>4</v>
      </c>
      <c r="F132" s="178"/>
      <c r="G132" s="179">
        <f t="shared" si="49"/>
        <v>0</v>
      </c>
      <c r="H132" s="160"/>
      <c r="I132" s="159">
        <f t="shared" si="50"/>
        <v>0</v>
      </c>
      <c r="J132" s="160"/>
      <c r="K132" s="159">
        <f t="shared" si="51"/>
        <v>0</v>
      </c>
      <c r="L132" s="159">
        <v>21</v>
      </c>
      <c r="M132" s="159">
        <f t="shared" si="52"/>
        <v>0</v>
      </c>
      <c r="N132" s="159">
        <v>0</v>
      </c>
      <c r="O132" s="159">
        <f t="shared" si="53"/>
        <v>0</v>
      </c>
      <c r="P132" s="159">
        <v>0</v>
      </c>
      <c r="Q132" s="159">
        <f t="shared" si="54"/>
        <v>0</v>
      </c>
      <c r="R132" s="159"/>
      <c r="S132" s="159" t="s">
        <v>138</v>
      </c>
      <c r="T132" s="159" t="s">
        <v>133</v>
      </c>
      <c r="U132" s="159">
        <v>0.26900000000000002</v>
      </c>
      <c r="V132" s="159">
        <f t="shared" si="55"/>
        <v>1.08</v>
      </c>
      <c r="W132" s="159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 t="s">
        <v>194</v>
      </c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outlineLevel="1" x14ac:dyDescent="0.2">
      <c r="A133" s="174">
        <v>115</v>
      </c>
      <c r="B133" s="175" t="s">
        <v>371</v>
      </c>
      <c r="C133" s="182" t="s">
        <v>372</v>
      </c>
      <c r="D133" s="176" t="s">
        <v>144</v>
      </c>
      <c r="E133" s="177">
        <v>7.1400000000000006</v>
      </c>
      <c r="F133" s="178"/>
      <c r="G133" s="179">
        <f t="shared" si="49"/>
        <v>0</v>
      </c>
      <c r="H133" s="160"/>
      <c r="I133" s="159">
        <f t="shared" si="50"/>
        <v>0</v>
      </c>
      <c r="J133" s="160"/>
      <c r="K133" s="159">
        <f t="shared" si="51"/>
        <v>0</v>
      </c>
      <c r="L133" s="159">
        <v>21</v>
      </c>
      <c r="M133" s="159">
        <f t="shared" si="52"/>
        <v>0</v>
      </c>
      <c r="N133" s="159">
        <v>0</v>
      </c>
      <c r="O133" s="159">
        <f t="shared" si="53"/>
        <v>0</v>
      </c>
      <c r="P133" s="159">
        <v>0</v>
      </c>
      <c r="Q133" s="159">
        <f t="shared" si="54"/>
        <v>0</v>
      </c>
      <c r="R133" s="159"/>
      <c r="S133" s="159" t="s">
        <v>138</v>
      </c>
      <c r="T133" s="159" t="s">
        <v>133</v>
      </c>
      <c r="U133" s="159">
        <v>0</v>
      </c>
      <c r="V133" s="159">
        <f t="shared" si="55"/>
        <v>0</v>
      </c>
      <c r="W133" s="159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 t="s">
        <v>152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outlineLevel="1" x14ac:dyDescent="0.2">
      <c r="A134" s="174">
        <v>116</v>
      </c>
      <c r="B134" s="175" t="s">
        <v>373</v>
      </c>
      <c r="C134" s="182" t="s">
        <v>374</v>
      </c>
      <c r="D134" s="176" t="s">
        <v>219</v>
      </c>
      <c r="E134" s="177">
        <v>4.1000000000000005</v>
      </c>
      <c r="F134" s="178"/>
      <c r="G134" s="179">
        <f t="shared" si="49"/>
        <v>0</v>
      </c>
      <c r="H134" s="160"/>
      <c r="I134" s="159">
        <f t="shared" si="50"/>
        <v>0</v>
      </c>
      <c r="J134" s="160"/>
      <c r="K134" s="159">
        <f t="shared" si="51"/>
        <v>0</v>
      </c>
      <c r="L134" s="159">
        <v>21</v>
      </c>
      <c r="M134" s="159">
        <f t="shared" si="52"/>
        <v>0</v>
      </c>
      <c r="N134" s="159">
        <v>0</v>
      </c>
      <c r="O134" s="159">
        <f t="shared" si="53"/>
        <v>0</v>
      </c>
      <c r="P134" s="159">
        <v>0</v>
      </c>
      <c r="Q134" s="159">
        <f t="shared" si="54"/>
        <v>0</v>
      </c>
      <c r="R134" s="159"/>
      <c r="S134" s="159" t="s">
        <v>132</v>
      </c>
      <c r="T134" s="159" t="s">
        <v>133</v>
      </c>
      <c r="U134" s="159">
        <v>3.5630000000000002</v>
      </c>
      <c r="V134" s="159">
        <f t="shared" si="55"/>
        <v>14.61</v>
      </c>
      <c r="W134" s="159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 t="s">
        <v>194</v>
      </c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x14ac:dyDescent="0.2">
      <c r="A135" s="162" t="s">
        <v>127</v>
      </c>
      <c r="B135" s="163" t="s">
        <v>93</v>
      </c>
      <c r="C135" s="181" t="s">
        <v>94</v>
      </c>
      <c r="D135" s="164"/>
      <c r="E135" s="165"/>
      <c r="F135" s="166"/>
      <c r="G135" s="167">
        <f>SUMIF(AG136:AG178,"&lt;&gt;NOR",G136:G178)</f>
        <v>0</v>
      </c>
      <c r="H135" s="161"/>
      <c r="I135" s="161">
        <f>SUM(I136:I178)</f>
        <v>0</v>
      </c>
      <c r="J135" s="161"/>
      <c r="K135" s="161">
        <f>SUM(K136:K178)</f>
        <v>0</v>
      </c>
      <c r="L135" s="161"/>
      <c r="M135" s="161">
        <f>SUM(M136:M178)</f>
        <v>0</v>
      </c>
      <c r="N135" s="161"/>
      <c r="O135" s="161">
        <f>SUM(O136:O178)</f>
        <v>0.38</v>
      </c>
      <c r="P135" s="161"/>
      <c r="Q135" s="161">
        <f>SUM(Q136:Q178)</f>
        <v>0</v>
      </c>
      <c r="R135" s="161"/>
      <c r="S135" s="161"/>
      <c r="T135" s="161"/>
      <c r="U135" s="161"/>
      <c r="V135" s="161">
        <f>SUM(V136:V178)</f>
        <v>82.35</v>
      </c>
      <c r="W135" s="161"/>
      <c r="AG135" t="s">
        <v>128</v>
      </c>
    </row>
    <row r="136" spans="1:60" outlineLevel="1" x14ac:dyDescent="0.2">
      <c r="A136" s="174">
        <v>117</v>
      </c>
      <c r="B136" s="175" t="s">
        <v>375</v>
      </c>
      <c r="C136" s="182" t="s">
        <v>376</v>
      </c>
      <c r="D136" s="176" t="s">
        <v>137</v>
      </c>
      <c r="E136" s="177">
        <v>7</v>
      </c>
      <c r="F136" s="178"/>
      <c r="G136" s="179">
        <f t="shared" ref="G136:G178" si="56">ROUND(E136*F136,2)</f>
        <v>0</v>
      </c>
      <c r="H136" s="160"/>
      <c r="I136" s="159">
        <f t="shared" ref="I136:I178" si="57">ROUND(E136*H136,2)</f>
        <v>0</v>
      </c>
      <c r="J136" s="160"/>
      <c r="K136" s="159">
        <f t="shared" ref="K136:K178" si="58">ROUND(E136*J136,2)</f>
        <v>0</v>
      </c>
      <c r="L136" s="159">
        <v>21</v>
      </c>
      <c r="M136" s="159">
        <f t="shared" ref="M136:M178" si="59">G136*(1+L136/100)</f>
        <v>0</v>
      </c>
      <c r="N136" s="159">
        <v>0</v>
      </c>
      <c r="O136" s="159">
        <f t="shared" ref="O136:O178" si="60">ROUND(E136*N136,2)</f>
        <v>0</v>
      </c>
      <c r="P136" s="159">
        <v>0</v>
      </c>
      <c r="Q136" s="159">
        <f t="shared" ref="Q136:Q178" si="61">ROUND(E136*P136,2)</f>
        <v>0</v>
      </c>
      <c r="R136" s="159"/>
      <c r="S136" s="159" t="s">
        <v>132</v>
      </c>
      <c r="T136" s="159" t="s">
        <v>133</v>
      </c>
      <c r="U136" s="159">
        <v>6.2000000000000006E-2</v>
      </c>
      <c r="V136" s="159">
        <f t="shared" ref="V136:V178" si="62">ROUND(E136*U136,2)</f>
        <v>0.43</v>
      </c>
      <c r="W136" s="159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 t="s">
        <v>194</v>
      </c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outlineLevel="1" x14ac:dyDescent="0.2">
      <c r="A137" s="174">
        <v>118</v>
      </c>
      <c r="B137" s="175" t="s">
        <v>377</v>
      </c>
      <c r="C137" s="182" t="s">
        <v>378</v>
      </c>
      <c r="D137" s="176" t="s">
        <v>137</v>
      </c>
      <c r="E137" s="177">
        <v>25</v>
      </c>
      <c r="F137" s="178"/>
      <c r="G137" s="179">
        <f t="shared" si="56"/>
        <v>0</v>
      </c>
      <c r="H137" s="160"/>
      <c r="I137" s="159">
        <f t="shared" si="57"/>
        <v>0</v>
      </c>
      <c r="J137" s="160"/>
      <c r="K137" s="159">
        <f t="shared" si="58"/>
        <v>0</v>
      </c>
      <c r="L137" s="159">
        <v>21</v>
      </c>
      <c r="M137" s="159">
        <f t="shared" si="59"/>
        <v>0</v>
      </c>
      <c r="N137" s="159">
        <v>0</v>
      </c>
      <c r="O137" s="159">
        <f t="shared" si="60"/>
        <v>0</v>
      </c>
      <c r="P137" s="159">
        <v>0</v>
      </c>
      <c r="Q137" s="159">
        <f t="shared" si="61"/>
        <v>0</v>
      </c>
      <c r="R137" s="159"/>
      <c r="S137" s="159" t="s">
        <v>132</v>
      </c>
      <c r="T137" s="159" t="s">
        <v>133</v>
      </c>
      <c r="U137" s="159">
        <v>8.2000000000000003E-2</v>
      </c>
      <c r="V137" s="159">
        <f t="shared" si="62"/>
        <v>2.0499999999999998</v>
      </c>
      <c r="W137" s="159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 t="s">
        <v>194</v>
      </c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  <c r="BG137" s="152"/>
      <c r="BH137" s="152"/>
    </row>
    <row r="138" spans="1:60" outlineLevel="1" x14ac:dyDescent="0.2">
      <c r="A138" s="174">
        <v>119</v>
      </c>
      <c r="B138" s="175" t="s">
        <v>379</v>
      </c>
      <c r="C138" s="182" t="s">
        <v>380</v>
      </c>
      <c r="D138" s="176" t="s">
        <v>137</v>
      </c>
      <c r="E138" s="177">
        <v>11</v>
      </c>
      <c r="F138" s="178"/>
      <c r="G138" s="179">
        <f t="shared" si="56"/>
        <v>0</v>
      </c>
      <c r="H138" s="160"/>
      <c r="I138" s="159">
        <f t="shared" si="57"/>
        <v>0</v>
      </c>
      <c r="J138" s="160"/>
      <c r="K138" s="159">
        <f t="shared" si="58"/>
        <v>0</v>
      </c>
      <c r="L138" s="159">
        <v>21</v>
      </c>
      <c r="M138" s="159">
        <f t="shared" si="59"/>
        <v>0</v>
      </c>
      <c r="N138" s="159">
        <v>0</v>
      </c>
      <c r="O138" s="159">
        <f t="shared" si="60"/>
        <v>0</v>
      </c>
      <c r="P138" s="159">
        <v>0</v>
      </c>
      <c r="Q138" s="159">
        <f t="shared" si="61"/>
        <v>0</v>
      </c>
      <c r="R138" s="159"/>
      <c r="S138" s="159" t="s">
        <v>132</v>
      </c>
      <c r="T138" s="159" t="s">
        <v>133</v>
      </c>
      <c r="U138" s="159">
        <v>0.16500000000000001</v>
      </c>
      <c r="V138" s="159">
        <f t="shared" si="62"/>
        <v>1.82</v>
      </c>
      <c r="W138" s="159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 t="s">
        <v>194</v>
      </c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outlineLevel="1" x14ac:dyDescent="0.2">
      <c r="A139" s="174">
        <v>120</v>
      </c>
      <c r="B139" s="175" t="s">
        <v>381</v>
      </c>
      <c r="C139" s="182" t="s">
        <v>382</v>
      </c>
      <c r="D139" s="176" t="s">
        <v>137</v>
      </c>
      <c r="E139" s="177">
        <v>6</v>
      </c>
      <c r="F139" s="178"/>
      <c r="G139" s="179">
        <f t="shared" si="56"/>
        <v>0</v>
      </c>
      <c r="H139" s="160"/>
      <c r="I139" s="159">
        <f t="shared" si="57"/>
        <v>0</v>
      </c>
      <c r="J139" s="160"/>
      <c r="K139" s="159">
        <f t="shared" si="58"/>
        <v>0</v>
      </c>
      <c r="L139" s="159">
        <v>21</v>
      </c>
      <c r="M139" s="159">
        <f t="shared" si="59"/>
        <v>0</v>
      </c>
      <c r="N139" s="159">
        <v>0</v>
      </c>
      <c r="O139" s="159">
        <f t="shared" si="60"/>
        <v>0</v>
      </c>
      <c r="P139" s="159">
        <v>0</v>
      </c>
      <c r="Q139" s="159">
        <f t="shared" si="61"/>
        <v>0</v>
      </c>
      <c r="R139" s="159"/>
      <c r="S139" s="159" t="s">
        <v>132</v>
      </c>
      <c r="T139" s="159" t="s">
        <v>133</v>
      </c>
      <c r="U139" s="159">
        <v>0.35100000000000003</v>
      </c>
      <c r="V139" s="159">
        <f t="shared" si="62"/>
        <v>2.11</v>
      </c>
      <c r="W139" s="159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 t="s">
        <v>194</v>
      </c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outlineLevel="1" x14ac:dyDescent="0.2">
      <c r="A140" s="174">
        <v>121</v>
      </c>
      <c r="B140" s="175" t="s">
        <v>383</v>
      </c>
      <c r="C140" s="182" t="s">
        <v>384</v>
      </c>
      <c r="D140" s="176" t="s">
        <v>137</v>
      </c>
      <c r="E140" s="177">
        <v>10</v>
      </c>
      <c r="F140" s="178"/>
      <c r="G140" s="179">
        <f t="shared" si="56"/>
        <v>0</v>
      </c>
      <c r="H140" s="160"/>
      <c r="I140" s="159">
        <f t="shared" si="57"/>
        <v>0</v>
      </c>
      <c r="J140" s="160"/>
      <c r="K140" s="159">
        <f t="shared" si="58"/>
        <v>0</v>
      </c>
      <c r="L140" s="159">
        <v>21</v>
      </c>
      <c r="M140" s="159">
        <f t="shared" si="59"/>
        <v>0</v>
      </c>
      <c r="N140" s="159">
        <v>0</v>
      </c>
      <c r="O140" s="159">
        <f t="shared" si="60"/>
        <v>0</v>
      </c>
      <c r="P140" s="159">
        <v>0</v>
      </c>
      <c r="Q140" s="159">
        <f t="shared" si="61"/>
        <v>0</v>
      </c>
      <c r="R140" s="159"/>
      <c r="S140" s="159" t="s">
        <v>132</v>
      </c>
      <c r="T140" s="159" t="s">
        <v>133</v>
      </c>
      <c r="U140" s="159">
        <v>0.42400000000000004</v>
      </c>
      <c r="V140" s="159">
        <f t="shared" si="62"/>
        <v>4.24</v>
      </c>
      <c r="W140" s="159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 t="s">
        <v>194</v>
      </c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  <c r="BG140" s="152"/>
      <c r="BH140" s="152"/>
    </row>
    <row r="141" spans="1:60" outlineLevel="1" x14ac:dyDescent="0.2">
      <c r="A141" s="174">
        <v>122</v>
      </c>
      <c r="B141" s="175" t="s">
        <v>385</v>
      </c>
      <c r="C141" s="182" t="s">
        <v>386</v>
      </c>
      <c r="D141" s="176" t="s">
        <v>137</v>
      </c>
      <c r="E141" s="177">
        <v>14</v>
      </c>
      <c r="F141" s="178"/>
      <c r="G141" s="179">
        <f t="shared" si="56"/>
        <v>0</v>
      </c>
      <c r="H141" s="160"/>
      <c r="I141" s="159">
        <f t="shared" si="57"/>
        <v>0</v>
      </c>
      <c r="J141" s="160"/>
      <c r="K141" s="159">
        <f t="shared" si="58"/>
        <v>0</v>
      </c>
      <c r="L141" s="159">
        <v>21</v>
      </c>
      <c r="M141" s="159">
        <f t="shared" si="59"/>
        <v>0</v>
      </c>
      <c r="N141" s="159">
        <v>0</v>
      </c>
      <c r="O141" s="159">
        <f t="shared" si="60"/>
        <v>0</v>
      </c>
      <c r="P141" s="159">
        <v>0</v>
      </c>
      <c r="Q141" s="159">
        <f t="shared" si="61"/>
        <v>0</v>
      </c>
      <c r="R141" s="159"/>
      <c r="S141" s="159" t="s">
        <v>138</v>
      </c>
      <c r="T141" s="159" t="s">
        <v>133</v>
      </c>
      <c r="U141" s="159">
        <v>0.38100000000000001</v>
      </c>
      <c r="V141" s="159">
        <f t="shared" si="62"/>
        <v>5.33</v>
      </c>
      <c r="W141" s="159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 t="s">
        <v>194</v>
      </c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outlineLevel="1" x14ac:dyDescent="0.2">
      <c r="A142" s="174">
        <v>123</v>
      </c>
      <c r="B142" s="175" t="s">
        <v>387</v>
      </c>
      <c r="C142" s="182" t="s">
        <v>388</v>
      </c>
      <c r="D142" s="176" t="s">
        <v>137</v>
      </c>
      <c r="E142" s="177">
        <v>9</v>
      </c>
      <c r="F142" s="178"/>
      <c r="G142" s="179">
        <f t="shared" si="56"/>
        <v>0</v>
      </c>
      <c r="H142" s="160"/>
      <c r="I142" s="159">
        <f t="shared" si="57"/>
        <v>0</v>
      </c>
      <c r="J142" s="160"/>
      <c r="K142" s="159">
        <f t="shared" si="58"/>
        <v>0</v>
      </c>
      <c r="L142" s="159">
        <v>21</v>
      </c>
      <c r="M142" s="159">
        <f t="shared" si="59"/>
        <v>0</v>
      </c>
      <c r="N142" s="159">
        <v>0</v>
      </c>
      <c r="O142" s="159">
        <f t="shared" si="60"/>
        <v>0</v>
      </c>
      <c r="P142" s="159">
        <v>0</v>
      </c>
      <c r="Q142" s="159">
        <f t="shared" si="61"/>
        <v>0</v>
      </c>
      <c r="R142" s="159"/>
      <c r="S142" s="159" t="s">
        <v>132</v>
      </c>
      <c r="T142" s="159" t="s">
        <v>155</v>
      </c>
      <c r="U142" s="159">
        <v>0</v>
      </c>
      <c r="V142" s="159">
        <f t="shared" si="62"/>
        <v>0</v>
      </c>
      <c r="W142" s="159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 t="s">
        <v>139</v>
      </c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  <c r="BG142" s="152"/>
      <c r="BH142" s="152"/>
    </row>
    <row r="143" spans="1:60" outlineLevel="1" x14ac:dyDescent="0.2">
      <c r="A143" s="174">
        <v>124</v>
      </c>
      <c r="B143" s="175" t="s">
        <v>389</v>
      </c>
      <c r="C143" s="182" t="s">
        <v>390</v>
      </c>
      <c r="D143" s="176" t="s">
        <v>137</v>
      </c>
      <c r="E143" s="177">
        <v>35</v>
      </c>
      <c r="F143" s="178"/>
      <c r="G143" s="179">
        <f t="shared" si="56"/>
        <v>0</v>
      </c>
      <c r="H143" s="160"/>
      <c r="I143" s="159">
        <f t="shared" si="57"/>
        <v>0</v>
      </c>
      <c r="J143" s="160"/>
      <c r="K143" s="159">
        <f t="shared" si="58"/>
        <v>0</v>
      </c>
      <c r="L143" s="159">
        <v>21</v>
      </c>
      <c r="M143" s="159">
        <f t="shared" si="59"/>
        <v>0</v>
      </c>
      <c r="N143" s="159">
        <v>0</v>
      </c>
      <c r="O143" s="159">
        <f t="shared" si="60"/>
        <v>0</v>
      </c>
      <c r="P143" s="159">
        <v>0</v>
      </c>
      <c r="Q143" s="159">
        <f t="shared" si="61"/>
        <v>0</v>
      </c>
      <c r="R143" s="159"/>
      <c r="S143" s="159" t="s">
        <v>132</v>
      </c>
      <c r="T143" s="159" t="s">
        <v>133</v>
      </c>
      <c r="U143" s="159">
        <v>0.27800000000000002</v>
      </c>
      <c r="V143" s="159">
        <f t="shared" si="62"/>
        <v>9.73</v>
      </c>
      <c r="W143" s="159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 t="s">
        <v>194</v>
      </c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outlineLevel="1" x14ac:dyDescent="0.2">
      <c r="A144" s="174">
        <v>125</v>
      </c>
      <c r="B144" s="175" t="s">
        <v>391</v>
      </c>
      <c r="C144" s="182" t="s">
        <v>392</v>
      </c>
      <c r="D144" s="176" t="s">
        <v>137</v>
      </c>
      <c r="E144" s="177">
        <v>14</v>
      </c>
      <c r="F144" s="178"/>
      <c r="G144" s="179">
        <f t="shared" si="56"/>
        <v>0</v>
      </c>
      <c r="H144" s="160"/>
      <c r="I144" s="159">
        <f t="shared" si="57"/>
        <v>0</v>
      </c>
      <c r="J144" s="160"/>
      <c r="K144" s="159">
        <f t="shared" si="58"/>
        <v>0</v>
      </c>
      <c r="L144" s="159">
        <v>21</v>
      </c>
      <c r="M144" s="159">
        <f t="shared" si="59"/>
        <v>0</v>
      </c>
      <c r="N144" s="159">
        <v>7.5400000000000007E-3</v>
      </c>
      <c r="O144" s="159">
        <f t="shared" si="60"/>
        <v>0.11</v>
      </c>
      <c r="P144" s="159">
        <v>0</v>
      </c>
      <c r="Q144" s="159">
        <f t="shared" si="61"/>
        <v>0</v>
      </c>
      <c r="R144" s="159"/>
      <c r="S144" s="159" t="s">
        <v>138</v>
      </c>
      <c r="T144" s="159" t="s">
        <v>155</v>
      </c>
      <c r="U144" s="159">
        <v>0.15100000000000002</v>
      </c>
      <c r="V144" s="159">
        <f t="shared" si="62"/>
        <v>2.11</v>
      </c>
      <c r="W144" s="159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 t="s">
        <v>139</v>
      </c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">
      <c r="A145" s="174">
        <v>126</v>
      </c>
      <c r="B145" s="175" t="s">
        <v>393</v>
      </c>
      <c r="C145" s="182" t="s">
        <v>394</v>
      </c>
      <c r="D145" s="176" t="s">
        <v>137</v>
      </c>
      <c r="E145" s="177">
        <v>2</v>
      </c>
      <c r="F145" s="178"/>
      <c r="G145" s="179">
        <f t="shared" si="56"/>
        <v>0</v>
      </c>
      <c r="H145" s="160"/>
      <c r="I145" s="159">
        <f t="shared" si="57"/>
        <v>0</v>
      </c>
      <c r="J145" s="160"/>
      <c r="K145" s="159">
        <f t="shared" si="58"/>
        <v>0</v>
      </c>
      <c r="L145" s="159">
        <v>21</v>
      </c>
      <c r="M145" s="159">
        <f t="shared" si="59"/>
        <v>0</v>
      </c>
      <c r="N145" s="159">
        <v>7.5400000000000007E-3</v>
      </c>
      <c r="O145" s="159">
        <f t="shared" si="60"/>
        <v>0.02</v>
      </c>
      <c r="P145" s="159">
        <v>0</v>
      </c>
      <c r="Q145" s="159">
        <f t="shared" si="61"/>
        <v>0</v>
      </c>
      <c r="R145" s="159"/>
      <c r="S145" s="159" t="s">
        <v>138</v>
      </c>
      <c r="T145" s="159" t="s">
        <v>133</v>
      </c>
      <c r="U145" s="159">
        <v>0.15100000000000002</v>
      </c>
      <c r="V145" s="159">
        <f t="shared" si="62"/>
        <v>0.3</v>
      </c>
      <c r="W145" s="159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 t="s">
        <v>139</v>
      </c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">
      <c r="A146" s="174">
        <v>127</v>
      </c>
      <c r="B146" s="175" t="s">
        <v>395</v>
      </c>
      <c r="C146" s="182" t="s">
        <v>396</v>
      </c>
      <c r="D146" s="176" t="s">
        <v>137</v>
      </c>
      <c r="E146" s="177">
        <v>2</v>
      </c>
      <c r="F146" s="178"/>
      <c r="G146" s="179">
        <f t="shared" si="56"/>
        <v>0</v>
      </c>
      <c r="H146" s="160"/>
      <c r="I146" s="159">
        <f t="shared" si="57"/>
        <v>0</v>
      </c>
      <c r="J146" s="160"/>
      <c r="K146" s="159">
        <f t="shared" si="58"/>
        <v>0</v>
      </c>
      <c r="L146" s="159">
        <v>21</v>
      </c>
      <c r="M146" s="159">
        <f t="shared" si="59"/>
        <v>0</v>
      </c>
      <c r="N146" s="159">
        <v>6.4000000000000005E-4</v>
      </c>
      <c r="O146" s="159">
        <f t="shared" si="60"/>
        <v>0</v>
      </c>
      <c r="P146" s="159">
        <v>0</v>
      </c>
      <c r="Q146" s="159">
        <f t="shared" si="61"/>
        <v>0</v>
      </c>
      <c r="R146" s="159"/>
      <c r="S146" s="159" t="s">
        <v>138</v>
      </c>
      <c r="T146" s="159" t="s">
        <v>155</v>
      </c>
      <c r="U146" s="159">
        <v>0.114</v>
      </c>
      <c r="V146" s="159">
        <f t="shared" si="62"/>
        <v>0.23</v>
      </c>
      <c r="W146" s="159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 t="s">
        <v>139</v>
      </c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">
      <c r="A147" s="174">
        <v>128</v>
      </c>
      <c r="B147" s="175" t="s">
        <v>397</v>
      </c>
      <c r="C147" s="182" t="s">
        <v>398</v>
      </c>
      <c r="D147" s="176" t="s">
        <v>137</v>
      </c>
      <c r="E147" s="177">
        <v>1</v>
      </c>
      <c r="F147" s="178"/>
      <c r="G147" s="179">
        <f t="shared" si="56"/>
        <v>0</v>
      </c>
      <c r="H147" s="160"/>
      <c r="I147" s="159">
        <f t="shared" si="57"/>
        <v>0</v>
      </c>
      <c r="J147" s="160"/>
      <c r="K147" s="159">
        <f t="shared" si="58"/>
        <v>0</v>
      </c>
      <c r="L147" s="159">
        <v>21</v>
      </c>
      <c r="M147" s="159">
        <f t="shared" si="59"/>
        <v>0</v>
      </c>
      <c r="N147" s="159">
        <v>3.0000000000000003E-4</v>
      </c>
      <c r="O147" s="159">
        <f t="shared" si="60"/>
        <v>0</v>
      </c>
      <c r="P147" s="159">
        <v>0</v>
      </c>
      <c r="Q147" s="159">
        <f t="shared" si="61"/>
        <v>0</v>
      </c>
      <c r="R147" s="159"/>
      <c r="S147" s="159" t="s">
        <v>138</v>
      </c>
      <c r="T147" s="159" t="s">
        <v>155</v>
      </c>
      <c r="U147" s="159">
        <v>0.22700000000000001</v>
      </c>
      <c r="V147" s="159">
        <f t="shared" si="62"/>
        <v>0.23</v>
      </c>
      <c r="W147" s="159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 t="s">
        <v>139</v>
      </c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">
      <c r="A148" s="174">
        <v>129</v>
      </c>
      <c r="B148" s="175" t="s">
        <v>399</v>
      </c>
      <c r="C148" s="182" t="s">
        <v>400</v>
      </c>
      <c r="D148" s="176" t="s">
        <v>137</v>
      </c>
      <c r="E148" s="177">
        <v>2</v>
      </c>
      <c r="F148" s="178"/>
      <c r="G148" s="179">
        <f t="shared" si="56"/>
        <v>0</v>
      </c>
      <c r="H148" s="160"/>
      <c r="I148" s="159">
        <f t="shared" si="57"/>
        <v>0</v>
      </c>
      <c r="J148" s="160"/>
      <c r="K148" s="159">
        <f t="shared" si="58"/>
        <v>0</v>
      </c>
      <c r="L148" s="159">
        <v>21</v>
      </c>
      <c r="M148" s="159">
        <f t="shared" si="59"/>
        <v>0</v>
      </c>
      <c r="N148" s="159">
        <v>7.7000000000000007E-4</v>
      </c>
      <c r="O148" s="159">
        <f t="shared" si="60"/>
        <v>0</v>
      </c>
      <c r="P148" s="159">
        <v>0</v>
      </c>
      <c r="Q148" s="159">
        <f t="shared" si="61"/>
        <v>0</v>
      </c>
      <c r="R148" s="159"/>
      <c r="S148" s="159" t="s">
        <v>138</v>
      </c>
      <c r="T148" s="159" t="s">
        <v>155</v>
      </c>
      <c r="U148" s="159">
        <v>0.35100000000000003</v>
      </c>
      <c r="V148" s="159">
        <f t="shared" si="62"/>
        <v>0.7</v>
      </c>
      <c r="W148" s="159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 t="s">
        <v>139</v>
      </c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outlineLevel="1" x14ac:dyDescent="0.2">
      <c r="A149" s="174">
        <v>130</v>
      </c>
      <c r="B149" s="175" t="s">
        <v>401</v>
      </c>
      <c r="C149" s="182" t="s">
        <v>402</v>
      </c>
      <c r="D149" s="176" t="s">
        <v>137</v>
      </c>
      <c r="E149" s="177">
        <v>2</v>
      </c>
      <c r="F149" s="178"/>
      <c r="G149" s="179">
        <f t="shared" si="56"/>
        <v>0</v>
      </c>
      <c r="H149" s="160"/>
      <c r="I149" s="159">
        <f t="shared" si="57"/>
        <v>0</v>
      </c>
      <c r="J149" s="160"/>
      <c r="K149" s="159">
        <f t="shared" si="58"/>
        <v>0</v>
      </c>
      <c r="L149" s="159">
        <v>21</v>
      </c>
      <c r="M149" s="159">
        <f t="shared" si="59"/>
        <v>0</v>
      </c>
      <c r="N149" s="159">
        <v>0</v>
      </c>
      <c r="O149" s="159">
        <f t="shared" si="60"/>
        <v>0</v>
      </c>
      <c r="P149" s="159">
        <v>0</v>
      </c>
      <c r="Q149" s="159">
        <f t="shared" si="61"/>
        <v>0</v>
      </c>
      <c r="R149" s="159"/>
      <c r="S149" s="159" t="s">
        <v>132</v>
      </c>
      <c r="T149" s="159" t="s">
        <v>133</v>
      </c>
      <c r="U149" s="159">
        <v>0.42400000000000004</v>
      </c>
      <c r="V149" s="159">
        <f t="shared" si="62"/>
        <v>0.85</v>
      </c>
      <c r="W149" s="159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 t="s">
        <v>194</v>
      </c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</row>
    <row r="150" spans="1:60" outlineLevel="1" x14ac:dyDescent="0.2">
      <c r="A150" s="174">
        <v>131</v>
      </c>
      <c r="B150" s="175" t="s">
        <v>403</v>
      </c>
      <c r="C150" s="182" t="s">
        <v>404</v>
      </c>
      <c r="D150" s="176" t="s">
        <v>137</v>
      </c>
      <c r="E150" s="177">
        <v>3</v>
      </c>
      <c r="F150" s="178"/>
      <c r="G150" s="179">
        <f t="shared" si="56"/>
        <v>0</v>
      </c>
      <c r="H150" s="160"/>
      <c r="I150" s="159">
        <f t="shared" si="57"/>
        <v>0</v>
      </c>
      <c r="J150" s="160"/>
      <c r="K150" s="159">
        <f t="shared" si="58"/>
        <v>0</v>
      </c>
      <c r="L150" s="159">
        <v>21</v>
      </c>
      <c r="M150" s="159">
        <f t="shared" si="59"/>
        <v>0</v>
      </c>
      <c r="N150" s="159">
        <v>2.1300000000000004E-3</v>
      </c>
      <c r="O150" s="159">
        <f t="shared" si="60"/>
        <v>0.01</v>
      </c>
      <c r="P150" s="159">
        <v>0</v>
      </c>
      <c r="Q150" s="159">
        <f t="shared" si="61"/>
        <v>0</v>
      </c>
      <c r="R150" s="159"/>
      <c r="S150" s="159" t="s">
        <v>138</v>
      </c>
      <c r="T150" s="159" t="s">
        <v>155</v>
      </c>
      <c r="U150" s="159">
        <v>0.53800000000000003</v>
      </c>
      <c r="V150" s="159">
        <f t="shared" si="62"/>
        <v>1.61</v>
      </c>
      <c r="W150" s="159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 t="s">
        <v>139</v>
      </c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</row>
    <row r="151" spans="1:60" outlineLevel="1" x14ac:dyDescent="0.2">
      <c r="A151" s="174">
        <v>132</v>
      </c>
      <c r="B151" s="175" t="s">
        <v>405</v>
      </c>
      <c r="C151" s="182" t="s">
        <v>406</v>
      </c>
      <c r="D151" s="176" t="s">
        <v>137</v>
      </c>
      <c r="E151" s="177">
        <v>1</v>
      </c>
      <c r="F151" s="178"/>
      <c r="G151" s="179">
        <f t="shared" si="56"/>
        <v>0</v>
      </c>
      <c r="H151" s="160"/>
      <c r="I151" s="159">
        <f t="shared" si="57"/>
        <v>0</v>
      </c>
      <c r="J151" s="160"/>
      <c r="K151" s="159">
        <f t="shared" si="58"/>
        <v>0</v>
      </c>
      <c r="L151" s="159">
        <v>21</v>
      </c>
      <c r="M151" s="159">
        <f t="shared" si="59"/>
        <v>0</v>
      </c>
      <c r="N151" s="159">
        <v>3.0590000000000003E-2</v>
      </c>
      <c r="O151" s="159">
        <f t="shared" si="60"/>
        <v>0.03</v>
      </c>
      <c r="P151" s="159">
        <v>0</v>
      </c>
      <c r="Q151" s="159">
        <f t="shared" si="61"/>
        <v>0</v>
      </c>
      <c r="R151" s="159"/>
      <c r="S151" s="159" t="s">
        <v>138</v>
      </c>
      <c r="T151" s="159" t="s">
        <v>155</v>
      </c>
      <c r="U151" s="159">
        <v>1.425</v>
      </c>
      <c r="V151" s="159">
        <f t="shared" si="62"/>
        <v>1.43</v>
      </c>
      <c r="W151" s="159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 t="s">
        <v>139</v>
      </c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</row>
    <row r="152" spans="1:60" outlineLevel="1" x14ac:dyDescent="0.2">
      <c r="A152" s="174">
        <v>133</v>
      </c>
      <c r="B152" s="175" t="s">
        <v>407</v>
      </c>
      <c r="C152" s="182" t="s">
        <v>408</v>
      </c>
      <c r="D152" s="176" t="s">
        <v>137</v>
      </c>
      <c r="E152" s="177">
        <v>2</v>
      </c>
      <c r="F152" s="178"/>
      <c r="G152" s="179">
        <f t="shared" si="56"/>
        <v>0</v>
      </c>
      <c r="H152" s="160"/>
      <c r="I152" s="159">
        <f t="shared" si="57"/>
        <v>0</v>
      </c>
      <c r="J152" s="160"/>
      <c r="K152" s="159">
        <f t="shared" si="58"/>
        <v>0</v>
      </c>
      <c r="L152" s="159">
        <v>21</v>
      </c>
      <c r="M152" s="159">
        <f t="shared" si="59"/>
        <v>0</v>
      </c>
      <c r="N152" s="159">
        <v>0</v>
      </c>
      <c r="O152" s="159">
        <f t="shared" si="60"/>
        <v>0</v>
      </c>
      <c r="P152" s="159">
        <v>0</v>
      </c>
      <c r="Q152" s="159">
        <f t="shared" si="61"/>
        <v>0</v>
      </c>
      <c r="R152" s="159"/>
      <c r="S152" s="159" t="s">
        <v>138</v>
      </c>
      <c r="T152" s="159" t="s">
        <v>133</v>
      </c>
      <c r="U152" s="159">
        <v>0</v>
      </c>
      <c r="V152" s="159">
        <f t="shared" si="62"/>
        <v>0</v>
      </c>
      <c r="W152" s="159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 t="s">
        <v>139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">
      <c r="A153" s="174">
        <v>134</v>
      </c>
      <c r="B153" s="175" t="s">
        <v>409</v>
      </c>
      <c r="C153" s="182" t="s">
        <v>410</v>
      </c>
      <c r="D153" s="176" t="s">
        <v>137</v>
      </c>
      <c r="E153" s="177">
        <v>1</v>
      </c>
      <c r="F153" s="178"/>
      <c r="G153" s="179">
        <f t="shared" si="56"/>
        <v>0</v>
      </c>
      <c r="H153" s="160"/>
      <c r="I153" s="159">
        <f t="shared" si="57"/>
        <v>0</v>
      </c>
      <c r="J153" s="160"/>
      <c r="K153" s="159">
        <f t="shared" si="58"/>
        <v>0</v>
      </c>
      <c r="L153" s="159">
        <v>21</v>
      </c>
      <c r="M153" s="159">
        <f t="shared" si="59"/>
        <v>0</v>
      </c>
      <c r="N153" s="159">
        <v>0</v>
      </c>
      <c r="O153" s="159">
        <f t="shared" si="60"/>
        <v>0</v>
      </c>
      <c r="P153" s="159">
        <v>0</v>
      </c>
      <c r="Q153" s="159">
        <f t="shared" si="61"/>
        <v>0</v>
      </c>
      <c r="R153" s="159"/>
      <c r="S153" s="159" t="s">
        <v>138</v>
      </c>
      <c r="T153" s="159" t="s">
        <v>133</v>
      </c>
      <c r="U153" s="159">
        <v>0</v>
      </c>
      <c r="V153" s="159">
        <f t="shared" si="62"/>
        <v>0</v>
      </c>
      <c r="W153" s="159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 t="s">
        <v>139</v>
      </c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">
      <c r="A154" s="174">
        <v>135</v>
      </c>
      <c r="B154" s="175" t="s">
        <v>411</v>
      </c>
      <c r="C154" s="182" t="s">
        <v>412</v>
      </c>
      <c r="D154" s="176" t="s">
        <v>137</v>
      </c>
      <c r="E154" s="177">
        <v>1</v>
      </c>
      <c r="F154" s="178"/>
      <c r="G154" s="179">
        <f t="shared" si="56"/>
        <v>0</v>
      </c>
      <c r="H154" s="160"/>
      <c r="I154" s="159">
        <f t="shared" si="57"/>
        <v>0</v>
      </c>
      <c r="J154" s="160"/>
      <c r="K154" s="159">
        <f t="shared" si="58"/>
        <v>0</v>
      </c>
      <c r="L154" s="159">
        <v>21</v>
      </c>
      <c r="M154" s="159">
        <f t="shared" si="59"/>
        <v>0</v>
      </c>
      <c r="N154" s="159">
        <v>0</v>
      </c>
      <c r="O154" s="159">
        <f t="shared" si="60"/>
        <v>0</v>
      </c>
      <c r="P154" s="159">
        <v>0</v>
      </c>
      <c r="Q154" s="159">
        <f t="shared" si="61"/>
        <v>0</v>
      </c>
      <c r="R154" s="159"/>
      <c r="S154" s="159" t="s">
        <v>138</v>
      </c>
      <c r="T154" s="159" t="s">
        <v>133</v>
      </c>
      <c r="U154" s="159">
        <v>0</v>
      </c>
      <c r="V154" s="159">
        <f t="shared" si="62"/>
        <v>0</v>
      </c>
      <c r="W154" s="159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 t="s">
        <v>139</v>
      </c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outlineLevel="1" x14ac:dyDescent="0.2">
      <c r="A155" s="174">
        <v>136</v>
      </c>
      <c r="B155" s="175" t="s">
        <v>413</v>
      </c>
      <c r="C155" s="182" t="s">
        <v>414</v>
      </c>
      <c r="D155" s="176" t="s">
        <v>137</v>
      </c>
      <c r="E155" s="177">
        <v>4</v>
      </c>
      <c r="F155" s="178"/>
      <c r="G155" s="179">
        <f t="shared" si="56"/>
        <v>0</v>
      </c>
      <c r="H155" s="160"/>
      <c r="I155" s="159">
        <f t="shared" si="57"/>
        <v>0</v>
      </c>
      <c r="J155" s="160"/>
      <c r="K155" s="159">
        <f t="shared" si="58"/>
        <v>0</v>
      </c>
      <c r="L155" s="159">
        <v>21</v>
      </c>
      <c r="M155" s="159">
        <f t="shared" si="59"/>
        <v>0</v>
      </c>
      <c r="N155" s="159">
        <v>0</v>
      </c>
      <c r="O155" s="159">
        <f t="shared" si="60"/>
        <v>0</v>
      </c>
      <c r="P155" s="159">
        <v>0</v>
      </c>
      <c r="Q155" s="159">
        <f t="shared" si="61"/>
        <v>0</v>
      </c>
      <c r="R155" s="159"/>
      <c r="S155" s="159" t="s">
        <v>138</v>
      </c>
      <c r="T155" s="159" t="s">
        <v>133</v>
      </c>
      <c r="U155" s="159">
        <v>0</v>
      </c>
      <c r="V155" s="159">
        <f t="shared" si="62"/>
        <v>0</v>
      </c>
      <c r="W155" s="159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 t="s">
        <v>139</v>
      </c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outlineLevel="1" x14ac:dyDescent="0.2">
      <c r="A156" s="174">
        <v>137</v>
      </c>
      <c r="B156" s="175" t="s">
        <v>415</v>
      </c>
      <c r="C156" s="182" t="s">
        <v>416</v>
      </c>
      <c r="D156" s="176" t="s">
        <v>178</v>
      </c>
      <c r="E156" s="177">
        <v>1</v>
      </c>
      <c r="F156" s="178"/>
      <c r="G156" s="179">
        <f t="shared" si="56"/>
        <v>0</v>
      </c>
      <c r="H156" s="160"/>
      <c r="I156" s="159">
        <f t="shared" si="57"/>
        <v>0</v>
      </c>
      <c r="J156" s="160"/>
      <c r="K156" s="159">
        <f t="shared" si="58"/>
        <v>0</v>
      </c>
      <c r="L156" s="159">
        <v>21</v>
      </c>
      <c r="M156" s="159">
        <f t="shared" si="59"/>
        <v>0</v>
      </c>
      <c r="N156" s="159">
        <v>1.762E-2</v>
      </c>
      <c r="O156" s="159">
        <f t="shared" si="60"/>
        <v>0.02</v>
      </c>
      <c r="P156" s="159">
        <v>0</v>
      </c>
      <c r="Q156" s="159">
        <f t="shared" si="61"/>
        <v>0</v>
      </c>
      <c r="R156" s="159"/>
      <c r="S156" s="159" t="s">
        <v>138</v>
      </c>
      <c r="T156" s="159" t="s">
        <v>155</v>
      </c>
      <c r="U156" s="159">
        <v>1.0190000000000001</v>
      </c>
      <c r="V156" s="159">
        <f t="shared" si="62"/>
        <v>1.02</v>
      </c>
      <c r="W156" s="159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 t="s">
        <v>139</v>
      </c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">
      <c r="A157" s="174">
        <v>138</v>
      </c>
      <c r="B157" s="175" t="s">
        <v>417</v>
      </c>
      <c r="C157" s="182" t="s">
        <v>418</v>
      </c>
      <c r="D157" s="176" t="s">
        <v>137</v>
      </c>
      <c r="E157" s="177">
        <v>2</v>
      </c>
      <c r="F157" s="178"/>
      <c r="G157" s="179">
        <f t="shared" si="56"/>
        <v>0</v>
      </c>
      <c r="H157" s="160"/>
      <c r="I157" s="159">
        <f t="shared" si="57"/>
        <v>0</v>
      </c>
      <c r="J157" s="160"/>
      <c r="K157" s="159">
        <f t="shared" si="58"/>
        <v>0</v>
      </c>
      <c r="L157" s="159">
        <v>21</v>
      </c>
      <c r="M157" s="159">
        <f t="shared" si="59"/>
        <v>0</v>
      </c>
      <c r="N157" s="159">
        <v>2.0000000000000001E-4</v>
      </c>
      <c r="O157" s="159">
        <f t="shared" si="60"/>
        <v>0</v>
      </c>
      <c r="P157" s="159">
        <v>0</v>
      </c>
      <c r="Q157" s="159">
        <f t="shared" si="61"/>
        <v>0</v>
      </c>
      <c r="R157" s="159"/>
      <c r="S157" s="159" t="s">
        <v>138</v>
      </c>
      <c r="T157" s="159" t="s">
        <v>155</v>
      </c>
      <c r="U157" s="159">
        <v>0.20700000000000002</v>
      </c>
      <c r="V157" s="159">
        <f t="shared" si="62"/>
        <v>0.41</v>
      </c>
      <c r="W157" s="159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 t="s">
        <v>139</v>
      </c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outlineLevel="1" x14ac:dyDescent="0.2">
      <c r="A158" s="174">
        <v>139</v>
      </c>
      <c r="B158" s="175" t="s">
        <v>419</v>
      </c>
      <c r="C158" s="182" t="s">
        <v>420</v>
      </c>
      <c r="D158" s="176" t="s">
        <v>137</v>
      </c>
      <c r="E158" s="177">
        <v>5</v>
      </c>
      <c r="F158" s="178"/>
      <c r="G158" s="179">
        <f t="shared" si="56"/>
        <v>0</v>
      </c>
      <c r="H158" s="160"/>
      <c r="I158" s="159">
        <f t="shared" si="57"/>
        <v>0</v>
      </c>
      <c r="J158" s="160"/>
      <c r="K158" s="159">
        <f t="shared" si="58"/>
        <v>0</v>
      </c>
      <c r="L158" s="159">
        <v>21</v>
      </c>
      <c r="M158" s="159">
        <f t="shared" si="59"/>
        <v>0</v>
      </c>
      <c r="N158" s="159">
        <v>3.2000000000000003E-4</v>
      </c>
      <c r="O158" s="159">
        <f t="shared" si="60"/>
        <v>0</v>
      </c>
      <c r="P158" s="159">
        <v>0</v>
      </c>
      <c r="Q158" s="159">
        <f t="shared" si="61"/>
        <v>0</v>
      </c>
      <c r="R158" s="159"/>
      <c r="S158" s="159" t="s">
        <v>138</v>
      </c>
      <c r="T158" s="159" t="s">
        <v>155</v>
      </c>
      <c r="U158" s="159">
        <v>0.22700000000000001</v>
      </c>
      <c r="V158" s="159">
        <f t="shared" si="62"/>
        <v>1.1399999999999999</v>
      </c>
      <c r="W158" s="159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 t="s">
        <v>139</v>
      </c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outlineLevel="1" x14ac:dyDescent="0.2">
      <c r="A159" s="174">
        <v>140</v>
      </c>
      <c r="B159" s="175" t="s">
        <v>421</v>
      </c>
      <c r="C159" s="182" t="s">
        <v>422</v>
      </c>
      <c r="D159" s="176" t="s">
        <v>137</v>
      </c>
      <c r="E159" s="177">
        <v>1</v>
      </c>
      <c r="F159" s="178"/>
      <c r="G159" s="179">
        <f t="shared" si="56"/>
        <v>0</v>
      </c>
      <c r="H159" s="160"/>
      <c r="I159" s="159">
        <f t="shared" si="57"/>
        <v>0</v>
      </c>
      <c r="J159" s="160"/>
      <c r="K159" s="159">
        <f t="shared" si="58"/>
        <v>0</v>
      </c>
      <c r="L159" s="159">
        <v>21</v>
      </c>
      <c r="M159" s="159">
        <f t="shared" si="59"/>
        <v>0</v>
      </c>
      <c r="N159" s="159">
        <v>5.2000000000000006E-4</v>
      </c>
      <c r="O159" s="159">
        <f t="shared" si="60"/>
        <v>0</v>
      </c>
      <c r="P159" s="159">
        <v>0</v>
      </c>
      <c r="Q159" s="159">
        <f t="shared" si="61"/>
        <v>0</v>
      </c>
      <c r="R159" s="159"/>
      <c r="S159" s="159" t="s">
        <v>138</v>
      </c>
      <c r="T159" s="159" t="s">
        <v>155</v>
      </c>
      <c r="U159" s="159">
        <v>0.26900000000000002</v>
      </c>
      <c r="V159" s="159">
        <f t="shared" si="62"/>
        <v>0.27</v>
      </c>
      <c r="W159" s="159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 t="s">
        <v>139</v>
      </c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</row>
    <row r="160" spans="1:60" outlineLevel="1" x14ac:dyDescent="0.2">
      <c r="A160" s="174">
        <v>141</v>
      </c>
      <c r="B160" s="175" t="s">
        <v>423</v>
      </c>
      <c r="C160" s="182" t="s">
        <v>424</v>
      </c>
      <c r="D160" s="176" t="s">
        <v>137</v>
      </c>
      <c r="E160" s="177">
        <v>8</v>
      </c>
      <c r="F160" s="178"/>
      <c r="G160" s="179">
        <f t="shared" si="56"/>
        <v>0</v>
      </c>
      <c r="H160" s="160"/>
      <c r="I160" s="159">
        <f t="shared" si="57"/>
        <v>0</v>
      </c>
      <c r="J160" s="160"/>
      <c r="K160" s="159">
        <f t="shared" si="58"/>
        <v>0</v>
      </c>
      <c r="L160" s="159">
        <v>21</v>
      </c>
      <c r="M160" s="159">
        <f t="shared" si="59"/>
        <v>0</v>
      </c>
      <c r="N160" s="159">
        <v>9.3900000000000008E-3</v>
      </c>
      <c r="O160" s="159">
        <f t="shared" si="60"/>
        <v>0.08</v>
      </c>
      <c r="P160" s="159">
        <v>0</v>
      </c>
      <c r="Q160" s="159">
        <f t="shared" si="61"/>
        <v>0</v>
      </c>
      <c r="R160" s="159"/>
      <c r="S160" s="159" t="s">
        <v>138</v>
      </c>
      <c r="T160" s="159" t="s">
        <v>155</v>
      </c>
      <c r="U160" s="159">
        <v>0.251</v>
      </c>
      <c r="V160" s="159">
        <f t="shared" si="62"/>
        <v>2.0099999999999998</v>
      </c>
      <c r="W160" s="159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 t="s">
        <v>139</v>
      </c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outlineLevel="1" x14ac:dyDescent="0.2">
      <c r="A161" s="174">
        <v>142</v>
      </c>
      <c r="B161" s="175" t="s">
        <v>425</v>
      </c>
      <c r="C161" s="182" t="s">
        <v>426</v>
      </c>
      <c r="D161" s="176" t="s">
        <v>137</v>
      </c>
      <c r="E161" s="177">
        <v>1</v>
      </c>
      <c r="F161" s="178"/>
      <c r="G161" s="179">
        <f t="shared" si="56"/>
        <v>0</v>
      </c>
      <c r="H161" s="160"/>
      <c r="I161" s="159">
        <f t="shared" si="57"/>
        <v>0</v>
      </c>
      <c r="J161" s="160"/>
      <c r="K161" s="159">
        <f t="shared" si="58"/>
        <v>0</v>
      </c>
      <c r="L161" s="159">
        <v>21</v>
      </c>
      <c r="M161" s="159">
        <f t="shared" si="59"/>
        <v>0</v>
      </c>
      <c r="N161" s="159">
        <v>3.7000000000000005E-4</v>
      </c>
      <c r="O161" s="159">
        <f t="shared" si="60"/>
        <v>0</v>
      </c>
      <c r="P161" s="159">
        <v>0</v>
      </c>
      <c r="Q161" s="159">
        <f t="shared" si="61"/>
        <v>0</v>
      </c>
      <c r="R161" s="159"/>
      <c r="S161" s="159" t="s">
        <v>138</v>
      </c>
      <c r="T161" s="159" t="s">
        <v>155</v>
      </c>
      <c r="U161" s="159">
        <v>0.22700000000000001</v>
      </c>
      <c r="V161" s="159">
        <f t="shared" si="62"/>
        <v>0.23</v>
      </c>
      <c r="W161" s="159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 t="s">
        <v>194</v>
      </c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</row>
    <row r="162" spans="1:60" outlineLevel="1" x14ac:dyDescent="0.2">
      <c r="A162" s="174">
        <v>143</v>
      </c>
      <c r="B162" s="175" t="s">
        <v>427</v>
      </c>
      <c r="C162" s="182" t="s">
        <v>428</v>
      </c>
      <c r="D162" s="176" t="s">
        <v>137</v>
      </c>
      <c r="E162" s="177">
        <v>2</v>
      </c>
      <c r="F162" s="178"/>
      <c r="G162" s="179">
        <f t="shared" si="56"/>
        <v>0</v>
      </c>
      <c r="H162" s="160"/>
      <c r="I162" s="159">
        <f t="shared" si="57"/>
        <v>0</v>
      </c>
      <c r="J162" s="160"/>
      <c r="K162" s="159">
        <f t="shared" si="58"/>
        <v>0</v>
      </c>
      <c r="L162" s="159">
        <v>21</v>
      </c>
      <c r="M162" s="159">
        <f t="shared" si="59"/>
        <v>0</v>
      </c>
      <c r="N162" s="159">
        <v>9.2000000000000003E-4</v>
      </c>
      <c r="O162" s="159">
        <f t="shared" si="60"/>
        <v>0</v>
      </c>
      <c r="P162" s="159">
        <v>0</v>
      </c>
      <c r="Q162" s="159">
        <f t="shared" si="61"/>
        <v>0</v>
      </c>
      <c r="R162" s="159"/>
      <c r="S162" s="159" t="s">
        <v>138</v>
      </c>
      <c r="T162" s="159" t="s">
        <v>155</v>
      </c>
      <c r="U162" s="159">
        <v>0.35100000000000003</v>
      </c>
      <c r="V162" s="159">
        <f t="shared" si="62"/>
        <v>0.7</v>
      </c>
      <c r="W162" s="159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 t="s">
        <v>139</v>
      </c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">
      <c r="A163" s="174">
        <v>144</v>
      </c>
      <c r="B163" s="175" t="s">
        <v>429</v>
      </c>
      <c r="C163" s="182" t="s">
        <v>430</v>
      </c>
      <c r="D163" s="176" t="s">
        <v>137</v>
      </c>
      <c r="E163" s="177">
        <v>2</v>
      </c>
      <c r="F163" s="178"/>
      <c r="G163" s="179">
        <f t="shared" si="56"/>
        <v>0</v>
      </c>
      <c r="H163" s="160"/>
      <c r="I163" s="159">
        <f t="shared" si="57"/>
        <v>0</v>
      </c>
      <c r="J163" s="160"/>
      <c r="K163" s="159">
        <f t="shared" si="58"/>
        <v>0</v>
      </c>
      <c r="L163" s="159">
        <v>21</v>
      </c>
      <c r="M163" s="159">
        <f t="shared" si="59"/>
        <v>0</v>
      </c>
      <c r="N163" s="159">
        <v>1.3200000000000002E-3</v>
      </c>
      <c r="O163" s="159">
        <f t="shared" si="60"/>
        <v>0</v>
      </c>
      <c r="P163" s="159">
        <v>0</v>
      </c>
      <c r="Q163" s="159">
        <f t="shared" si="61"/>
        <v>0</v>
      </c>
      <c r="R163" s="159"/>
      <c r="S163" s="159" t="s">
        <v>138</v>
      </c>
      <c r="T163" s="159" t="s">
        <v>155</v>
      </c>
      <c r="U163" s="159">
        <v>0.42400000000000004</v>
      </c>
      <c r="V163" s="159">
        <f t="shared" si="62"/>
        <v>0.85</v>
      </c>
      <c r="W163" s="159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 t="s">
        <v>139</v>
      </c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">
      <c r="A164" s="174">
        <v>145</v>
      </c>
      <c r="B164" s="175" t="s">
        <v>431</v>
      </c>
      <c r="C164" s="182" t="s">
        <v>432</v>
      </c>
      <c r="D164" s="176" t="s">
        <v>137</v>
      </c>
      <c r="E164" s="177">
        <v>4</v>
      </c>
      <c r="F164" s="178"/>
      <c r="G164" s="179">
        <f t="shared" si="56"/>
        <v>0</v>
      </c>
      <c r="H164" s="160"/>
      <c r="I164" s="159">
        <f t="shared" si="57"/>
        <v>0</v>
      </c>
      <c r="J164" s="160"/>
      <c r="K164" s="159">
        <f t="shared" si="58"/>
        <v>0</v>
      </c>
      <c r="L164" s="159">
        <v>21</v>
      </c>
      <c r="M164" s="159">
        <f t="shared" si="59"/>
        <v>0</v>
      </c>
      <c r="N164" s="159">
        <v>2.5100000000000001E-3</v>
      </c>
      <c r="O164" s="159">
        <f t="shared" si="60"/>
        <v>0.01</v>
      </c>
      <c r="P164" s="159">
        <v>0</v>
      </c>
      <c r="Q164" s="159">
        <f t="shared" si="61"/>
        <v>0</v>
      </c>
      <c r="R164" s="159"/>
      <c r="S164" s="159" t="s">
        <v>138</v>
      </c>
      <c r="T164" s="159" t="s">
        <v>155</v>
      </c>
      <c r="U164" s="159">
        <v>0.53800000000000003</v>
      </c>
      <c r="V164" s="159">
        <f t="shared" si="62"/>
        <v>2.15</v>
      </c>
      <c r="W164" s="159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 t="s">
        <v>139</v>
      </c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outlineLevel="1" x14ac:dyDescent="0.2">
      <c r="A165" s="174">
        <v>146</v>
      </c>
      <c r="B165" s="175" t="s">
        <v>433</v>
      </c>
      <c r="C165" s="182" t="s">
        <v>434</v>
      </c>
      <c r="D165" s="176" t="s">
        <v>137</v>
      </c>
      <c r="E165" s="177">
        <v>2</v>
      </c>
      <c r="F165" s="178"/>
      <c r="G165" s="179">
        <f t="shared" si="56"/>
        <v>0</v>
      </c>
      <c r="H165" s="160"/>
      <c r="I165" s="159">
        <f t="shared" si="57"/>
        <v>0</v>
      </c>
      <c r="J165" s="160"/>
      <c r="K165" s="159">
        <f t="shared" si="58"/>
        <v>0</v>
      </c>
      <c r="L165" s="159">
        <v>21</v>
      </c>
      <c r="M165" s="159">
        <f t="shared" si="59"/>
        <v>0</v>
      </c>
      <c r="N165" s="159">
        <v>3.49E-3</v>
      </c>
      <c r="O165" s="159">
        <f t="shared" si="60"/>
        <v>0.01</v>
      </c>
      <c r="P165" s="159">
        <v>0</v>
      </c>
      <c r="Q165" s="159">
        <f t="shared" si="61"/>
        <v>0</v>
      </c>
      <c r="R165" s="159"/>
      <c r="S165" s="159" t="s">
        <v>138</v>
      </c>
      <c r="T165" s="159" t="s">
        <v>155</v>
      </c>
      <c r="U165" s="159">
        <v>0.64100000000000001</v>
      </c>
      <c r="V165" s="159">
        <f t="shared" si="62"/>
        <v>1.28</v>
      </c>
      <c r="W165" s="159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 t="s">
        <v>139</v>
      </c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</row>
    <row r="166" spans="1:60" outlineLevel="1" x14ac:dyDescent="0.2">
      <c r="A166" s="174">
        <v>147</v>
      </c>
      <c r="B166" s="175" t="s">
        <v>435</v>
      </c>
      <c r="C166" s="182" t="s">
        <v>436</v>
      </c>
      <c r="D166" s="176" t="s">
        <v>137</v>
      </c>
      <c r="E166" s="177">
        <v>3</v>
      </c>
      <c r="F166" s="178"/>
      <c r="G166" s="179">
        <f t="shared" si="56"/>
        <v>0</v>
      </c>
      <c r="H166" s="160"/>
      <c r="I166" s="159">
        <f t="shared" si="57"/>
        <v>0</v>
      </c>
      <c r="J166" s="160"/>
      <c r="K166" s="159">
        <f t="shared" si="58"/>
        <v>0</v>
      </c>
      <c r="L166" s="159">
        <v>21</v>
      </c>
      <c r="M166" s="159">
        <f t="shared" si="59"/>
        <v>0</v>
      </c>
      <c r="N166" s="159">
        <v>2.1000000000000001E-4</v>
      </c>
      <c r="O166" s="159">
        <f t="shared" si="60"/>
        <v>0</v>
      </c>
      <c r="P166" s="159">
        <v>0</v>
      </c>
      <c r="Q166" s="159">
        <f t="shared" si="61"/>
        <v>0</v>
      </c>
      <c r="R166" s="159"/>
      <c r="S166" s="159" t="s">
        <v>138</v>
      </c>
      <c r="T166" s="159" t="s">
        <v>155</v>
      </c>
      <c r="U166" s="159">
        <v>0.16500000000000001</v>
      </c>
      <c r="V166" s="159">
        <f t="shared" si="62"/>
        <v>0.5</v>
      </c>
      <c r="W166" s="159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 t="s">
        <v>139</v>
      </c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">
      <c r="A167" s="174">
        <v>148</v>
      </c>
      <c r="B167" s="175" t="s">
        <v>437</v>
      </c>
      <c r="C167" s="182" t="s">
        <v>438</v>
      </c>
      <c r="D167" s="176" t="s">
        <v>137</v>
      </c>
      <c r="E167" s="177">
        <v>1</v>
      </c>
      <c r="F167" s="178"/>
      <c r="G167" s="179">
        <f t="shared" si="56"/>
        <v>0</v>
      </c>
      <c r="H167" s="160"/>
      <c r="I167" s="159">
        <f t="shared" si="57"/>
        <v>0</v>
      </c>
      <c r="J167" s="160"/>
      <c r="K167" s="159">
        <f t="shared" si="58"/>
        <v>0</v>
      </c>
      <c r="L167" s="159">
        <v>21</v>
      </c>
      <c r="M167" s="159">
        <f t="shared" si="59"/>
        <v>0</v>
      </c>
      <c r="N167" s="159">
        <v>6.8000000000000005E-4</v>
      </c>
      <c r="O167" s="159">
        <f t="shared" si="60"/>
        <v>0</v>
      </c>
      <c r="P167" s="159">
        <v>0</v>
      </c>
      <c r="Q167" s="159">
        <f t="shared" si="61"/>
        <v>0</v>
      </c>
      <c r="R167" s="159"/>
      <c r="S167" s="159" t="s">
        <v>138</v>
      </c>
      <c r="T167" s="159" t="s">
        <v>155</v>
      </c>
      <c r="U167" s="159">
        <v>0.22700000000000001</v>
      </c>
      <c r="V167" s="159">
        <f t="shared" si="62"/>
        <v>0.23</v>
      </c>
      <c r="W167" s="159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 t="s">
        <v>139</v>
      </c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">
      <c r="A168" s="174">
        <v>149</v>
      </c>
      <c r="B168" s="175" t="s">
        <v>439</v>
      </c>
      <c r="C168" s="182" t="s">
        <v>440</v>
      </c>
      <c r="D168" s="176" t="s">
        <v>137</v>
      </c>
      <c r="E168" s="177">
        <v>2</v>
      </c>
      <c r="F168" s="178"/>
      <c r="G168" s="179">
        <f t="shared" si="56"/>
        <v>0</v>
      </c>
      <c r="H168" s="160"/>
      <c r="I168" s="159">
        <f t="shared" si="57"/>
        <v>0</v>
      </c>
      <c r="J168" s="160"/>
      <c r="K168" s="159">
        <f t="shared" si="58"/>
        <v>0</v>
      </c>
      <c r="L168" s="159">
        <v>21</v>
      </c>
      <c r="M168" s="159">
        <f t="shared" si="59"/>
        <v>0</v>
      </c>
      <c r="N168" s="159">
        <v>0</v>
      </c>
      <c r="O168" s="159">
        <f t="shared" si="60"/>
        <v>0</v>
      </c>
      <c r="P168" s="159">
        <v>0</v>
      </c>
      <c r="Q168" s="159">
        <f t="shared" si="61"/>
        <v>0</v>
      </c>
      <c r="R168" s="159"/>
      <c r="S168" s="159" t="s">
        <v>138</v>
      </c>
      <c r="T168" s="159" t="s">
        <v>133</v>
      </c>
      <c r="U168" s="159">
        <v>0.26800000000000002</v>
      </c>
      <c r="V168" s="159">
        <f t="shared" si="62"/>
        <v>0.54</v>
      </c>
      <c r="W168" s="159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 t="s">
        <v>194</v>
      </c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">
      <c r="A169" s="174">
        <v>150</v>
      </c>
      <c r="B169" s="175" t="s">
        <v>441</v>
      </c>
      <c r="C169" s="182" t="s">
        <v>442</v>
      </c>
      <c r="D169" s="176" t="s">
        <v>137</v>
      </c>
      <c r="E169" s="177">
        <v>1</v>
      </c>
      <c r="F169" s="178"/>
      <c r="G169" s="179">
        <f t="shared" si="56"/>
        <v>0</v>
      </c>
      <c r="H169" s="160"/>
      <c r="I169" s="159">
        <f t="shared" si="57"/>
        <v>0</v>
      </c>
      <c r="J169" s="160"/>
      <c r="K169" s="159">
        <f t="shared" si="58"/>
        <v>0</v>
      </c>
      <c r="L169" s="159">
        <v>21</v>
      </c>
      <c r="M169" s="159">
        <f t="shared" si="59"/>
        <v>0</v>
      </c>
      <c r="N169" s="159">
        <v>0</v>
      </c>
      <c r="O169" s="159">
        <f t="shared" si="60"/>
        <v>0</v>
      </c>
      <c r="P169" s="159">
        <v>0</v>
      </c>
      <c r="Q169" s="159">
        <f t="shared" si="61"/>
        <v>0</v>
      </c>
      <c r="R169" s="159"/>
      <c r="S169" s="159" t="s">
        <v>138</v>
      </c>
      <c r="T169" s="159" t="s">
        <v>133</v>
      </c>
      <c r="U169" s="159">
        <v>0</v>
      </c>
      <c r="V169" s="159">
        <f t="shared" si="62"/>
        <v>0</v>
      </c>
      <c r="W169" s="159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 t="s">
        <v>267</v>
      </c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outlineLevel="1" x14ac:dyDescent="0.2">
      <c r="A170" s="174">
        <v>151</v>
      </c>
      <c r="B170" s="175" t="s">
        <v>443</v>
      </c>
      <c r="C170" s="182" t="s">
        <v>444</v>
      </c>
      <c r="D170" s="176" t="s">
        <v>178</v>
      </c>
      <c r="E170" s="177">
        <v>24</v>
      </c>
      <c r="F170" s="178"/>
      <c r="G170" s="179">
        <f t="shared" si="56"/>
        <v>0</v>
      </c>
      <c r="H170" s="160"/>
      <c r="I170" s="159">
        <f t="shared" si="57"/>
        <v>0</v>
      </c>
      <c r="J170" s="160"/>
      <c r="K170" s="159">
        <f t="shared" si="58"/>
        <v>0</v>
      </c>
      <c r="L170" s="159">
        <v>21</v>
      </c>
      <c r="M170" s="159">
        <f t="shared" si="59"/>
        <v>0</v>
      </c>
      <c r="N170" s="159">
        <v>0</v>
      </c>
      <c r="O170" s="159">
        <f t="shared" si="60"/>
        <v>0</v>
      </c>
      <c r="P170" s="159">
        <v>0</v>
      </c>
      <c r="Q170" s="159">
        <f t="shared" si="61"/>
        <v>0</v>
      </c>
      <c r="R170" s="159"/>
      <c r="S170" s="159" t="s">
        <v>138</v>
      </c>
      <c r="T170" s="159" t="s">
        <v>133</v>
      </c>
      <c r="U170" s="159">
        <v>0.78</v>
      </c>
      <c r="V170" s="159">
        <f t="shared" si="62"/>
        <v>18.72</v>
      </c>
      <c r="W170" s="159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 t="s">
        <v>194</v>
      </c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</row>
    <row r="171" spans="1:60" outlineLevel="1" x14ac:dyDescent="0.2">
      <c r="A171" s="174">
        <v>152</v>
      </c>
      <c r="B171" s="175" t="s">
        <v>445</v>
      </c>
      <c r="C171" s="182" t="s">
        <v>446</v>
      </c>
      <c r="D171" s="176" t="s">
        <v>178</v>
      </c>
      <c r="E171" s="177">
        <v>11</v>
      </c>
      <c r="F171" s="178"/>
      <c r="G171" s="179">
        <f t="shared" si="56"/>
        <v>0</v>
      </c>
      <c r="H171" s="160"/>
      <c r="I171" s="159">
        <f t="shared" si="57"/>
        <v>0</v>
      </c>
      <c r="J171" s="160"/>
      <c r="K171" s="159">
        <f t="shared" si="58"/>
        <v>0</v>
      </c>
      <c r="L171" s="159">
        <v>21</v>
      </c>
      <c r="M171" s="159">
        <f t="shared" si="59"/>
        <v>0</v>
      </c>
      <c r="N171" s="159">
        <v>8.4600000000000005E-3</v>
      </c>
      <c r="O171" s="159">
        <f t="shared" si="60"/>
        <v>0.09</v>
      </c>
      <c r="P171" s="159">
        <v>0</v>
      </c>
      <c r="Q171" s="159">
        <f t="shared" si="61"/>
        <v>0</v>
      </c>
      <c r="R171" s="159"/>
      <c r="S171" s="159" t="s">
        <v>138</v>
      </c>
      <c r="T171" s="159" t="s">
        <v>155</v>
      </c>
      <c r="U171" s="159">
        <v>0.95700000000000007</v>
      </c>
      <c r="V171" s="159">
        <f t="shared" si="62"/>
        <v>10.53</v>
      </c>
      <c r="W171" s="159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 t="s">
        <v>139</v>
      </c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</row>
    <row r="172" spans="1:60" outlineLevel="1" x14ac:dyDescent="0.2">
      <c r="A172" s="174">
        <v>153</v>
      </c>
      <c r="B172" s="175" t="s">
        <v>447</v>
      </c>
      <c r="C172" s="182" t="s">
        <v>448</v>
      </c>
      <c r="D172" s="176" t="s">
        <v>137</v>
      </c>
      <c r="E172" s="177">
        <v>62</v>
      </c>
      <c r="F172" s="178"/>
      <c r="G172" s="179">
        <f t="shared" si="56"/>
        <v>0</v>
      </c>
      <c r="H172" s="160"/>
      <c r="I172" s="159">
        <f t="shared" si="57"/>
        <v>0</v>
      </c>
      <c r="J172" s="160"/>
      <c r="K172" s="159">
        <f t="shared" si="58"/>
        <v>0</v>
      </c>
      <c r="L172" s="159">
        <v>21</v>
      </c>
      <c r="M172" s="159">
        <f t="shared" si="59"/>
        <v>0</v>
      </c>
      <c r="N172" s="159">
        <v>0</v>
      </c>
      <c r="O172" s="159">
        <f t="shared" si="60"/>
        <v>0</v>
      </c>
      <c r="P172" s="159">
        <v>0</v>
      </c>
      <c r="Q172" s="159">
        <f t="shared" si="61"/>
        <v>0</v>
      </c>
      <c r="R172" s="159"/>
      <c r="S172" s="159" t="s">
        <v>132</v>
      </c>
      <c r="T172" s="159" t="s">
        <v>133</v>
      </c>
      <c r="U172" s="159">
        <v>0</v>
      </c>
      <c r="V172" s="159">
        <f t="shared" si="62"/>
        <v>0</v>
      </c>
      <c r="W172" s="159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 t="s">
        <v>194</v>
      </c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</row>
    <row r="173" spans="1:60" outlineLevel="1" x14ac:dyDescent="0.2">
      <c r="A173" s="174">
        <v>154</v>
      </c>
      <c r="B173" s="175" t="s">
        <v>449</v>
      </c>
      <c r="C173" s="182" t="s">
        <v>450</v>
      </c>
      <c r="D173" s="176" t="s">
        <v>137</v>
      </c>
      <c r="E173" s="177">
        <v>11</v>
      </c>
      <c r="F173" s="178"/>
      <c r="G173" s="179">
        <f t="shared" si="56"/>
        <v>0</v>
      </c>
      <c r="H173" s="160"/>
      <c r="I173" s="159">
        <f t="shared" si="57"/>
        <v>0</v>
      </c>
      <c r="J173" s="160"/>
      <c r="K173" s="159">
        <f t="shared" si="58"/>
        <v>0</v>
      </c>
      <c r="L173" s="159">
        <v>21</v>
      </c>
      <c r="M173" s="159">
        <f t="shared" si="59"/>
        <v>0</v>
      </c>
      <c r="N173" s="159">
        <v>0</v>
      </c>
      <c r="O173" s="159">
        <f t="shared" si="60"/>
        <v>0</v>
      </c>
      <c r="P173" s="159">
        <v>0</v>
      </c>
      <c r="Q173" s="159">
        <f t="shared" si="61"/>
        <v>0</v>
      </c>
      <c r="R173" s="159"/>
      <c r="S173" s="159" t="s">
        <v>132</v>
      </c>
      <c r="T173" s="159" t="s">
        <v>133</v>
      </c>
      <c r="U173" s="159">
        <v>0</v>
      </c>
      <c r="V173" s="159">
        <f t="shared" si="62"/>
        <v>0</v>
      </c>
      <c r="W173" s="159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 t="s">
        <v>194</v>
      </c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</row>
    <row r="174" spans="1:60" outlineLevel="1" x14ac:dyDescent="0.2">
      <c r="A174" s="174">
        <v>155</v>
      </c>
      <c r="B174" s="175" t="s">
        <v>451</v>
      </c>
      <c r="C174" s="182" t="s">
        <v>452</v>
      </c>
      <c r="D174" s="176" t="s">
        <v>137</v>
      </c>
      <c r="E174" s="177">
        <v>8</v>
      </c>
      <c r="F174" s="178"/>
      <c r="G174" s="179">
        <f t="shared" si="56"/>
        <v>0</v>
      </c>
      <c r="H174" s="160"/>
      <c r="I174" s="159">
        <f t="shared" si="57"/>
        <v>0</v>
      </c>
      <c r="J174" s="160"/>
      <c r="K174" s="159">
        <f t="shared" si="58"/>
        <v>0</v>
      </c>
      <c r="L174" s="159">
        <v>21</v>
      </c>
      <c r="M174" s="159">
        <f t="shared" si="59"/>
        <v>0</v>
      </c>
      <c r="N174" s="159">
        <v>0</v>
      </c>
      <c r="O174" s="159">
        <f t="shared" si="60"/>
        <v>0</v>
      </c>
      <c r="P174" s="159">
        <v>0</v>
      </c>
      <c r="Q174" s="159">
        <f t="shared" si="61"/>
        <v>0</v>
      </c>
      <c r="R174" s="159"/>
      <c r="S174" s="159" t="s">
        <v>132</v>
      </c>
      <c r="T174" s="159" t="s">
        <v>133</v>
      </c>
      <c r="U174" s="159">
        <v>0</v>
      </c>
      <c r="V174" s="159">
        <f t="shared" si="62"/>
        <v>0</v>
      </c>
      <c r="W174" s="159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 t="s">
        <v>194</v>
      </c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</row>
    <row r="175" spans="1:60" outlineLevel="1" x14ac:dyDescent="0.2">
      <c r="A175" s="174">
        <v>156</v>
      </c>
      <c r="B175" s="175" t="s">
        <v>453</v>
      </c>
      <c r="C175" s="182" t="s">
        <v>454</v>
      </c>
      <c r="D175" s="176" t="s">
        <v>137</v>
      </c>
      <c r="E175" s="177">
        <v>2</v>
      </c>
      <c r="F175" s="178"/>
      <c r="G175" s="179">
        <f t="shared" si="56"/>
        <v>0</v>
      </c>
      <c r="H175" s="160"/>
      <c r="I175" s="159">
        <f t="shared" si="57"/>
        <v>0</v>
      </c>
      <c r="J175" s="160"/>
      <c r="K175" s="159">
        <f t="shared" si="58"/>
        <v>0</v>
      </c>
      <c r="L175" s="159">
        <v>21</v>
      </c>
      <c r="M175" s="159">
        <f t="shared" si="59"/>
        <v>0</v>
      </c>
      <c r="N175" s="159">
        <v>0</v>
      </c>
      <c r="O175" s="159">
        <f t="shared" si="60"/>
        <v>0</v>
      </c>
      <c r="P175" s="159">
        <v>0</v>
      </c>
      <c r="Q175" s="159">
        <f t="shared" si="61"/>
        <v>0</v>
      </c>
      <c r="R175" s="159"/>
      <c r="S175" s="159" t="s">
        <v>132</v>
      </c>
      <c r="T175" s="159" t="s">
        <v>133</v>
      </c>
      <c r="U175" s="159">
        <v>0</v>
      </c>
      <c r="V175" s="159">
        <f t="shared" si="62"/>
        <v>0</v>
      </c>
      <c r="W175" s="159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 t="s">
        <v>194</v>
      </c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  <c r="BG175" s="152"/>
      <c r="BH175" s="152"/>
    </row>
    <row r="176" spans="1:60" outlineLevel="1" x14ac:dyDescent="0.2">
      <c r="A176" s="174">
        <v>157</v>
      </c>
      <c r="B176" s="175" t="s">
        <v>247</v>
      </c>
      <c r="C176" s="182" t="s">
        <v>248</v>
      </c>
      <c r="D176" s="176" t="s">
        <v>137</v>
      </c>
      <c r="E176" s="177">
        <v>10</v>
      </c>
      <c r="F176" s="178"/>
      <c r="G176" s="179">
        <f t="shared" si="56"/>
        <v>0</v>
      </c>
      <c r="H176" s="160"/>
      <c r="I176" s="159">
        <f t="shared" si="57"/>
        <v>0</v>
      </c>
      <c r="J176" s="160"/>
      <c r="K176" s="159">
        <f t="shared" si="58"/>
        <v>0</v>
      </c>
      <c r="L176" s="159">
        <v>21</v>
      </c>
      <c r="M176" s="159">
        <f t="shared" si="59"/>
        <v>0</v>
      </c>
      <c r="N176" s="159">
        <v>0</v>
      </c>
      <c r="O176" s="159">
        <f t="shared" si="60"/>
        <v>0</v>
      </c>
      <c r="P176" s="159">
        <v>0</v>
      </c>
      <c r="Q176" s="159">
        <f t="shared" si="61"/>
        <v>0</v>
      </c>
      <c r="R176" s="159"/>
      <c r="S176" s="159" t="s">
        <v>132</v>
      </c>
      <c r="T176" s="159" t="s">
        <v>133</v>
      </c>
      <c r="U176" s="159">
        <v>0.35000000000000003</v>
      </c>
      <c r="V176" s="159">
        <f t="shared" si="62"/>
        <v>3.5</v>
      </c>
      <c r="W176" s="159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 t="s">
        <v>194</v>
      </c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  <c r="BG176" s="152"/>
      <c r="BH176" s="152"/>
    </row>
    <row r="177" spans="1:60" outlineLevel="1" x14ac:dyDescent="0.2">
      <c r="A177" s="174">
        <v>158</v>
      </c>
      <c r="B177" s="175" t="s">
        <v>455</v>
      </c>
      <c r="C177" s="182" t="s">
        <v>456</v>
      </c>
      <c r="D177" s="176" t="s">
        <v>137</v>
      </c>
      <c r="E177" s="177">
        <v>15</v>
      </c>
      <c r="F177" s="178"/>
      <c r="G177" s="179">
        <f t="shared" si="56"/>
        <v>0</v>
      </c>
      <c r="H177" s="160"/>
      <c r="I177" s="159">
        <f t="shared" si="57"/>
        <v>0</v>
      </c>
      <c r="J177" s="160"/>
      <c r="K177" s="159">
        <f t="shared" si="58"/>
        <v>0</v>
      </c>
      <c r="L177" s="159">
        <v>21</v>
      </c>
      <c r="M177" s="159">
        <f t="shared" si="59"/>
        <v>0</v>
      </c>
      <c r="N177" s="159">
        <v>0</v>
      </c>
      <c r="O177" s="159">
        <f t="shared" si="60"/>
        <v>0</v>
      </c>
      <c r="P177" s="159">
        <v>0</v>
      </c>
      <c r="Q177" s="159">
        <f t="shared" si="61"/>
        <v>0</v>
      </c>
      <c r="R177" s="159"/>
      <c r="S177" s="159" t="s">
        <v>132</v>
      </c>
      <c r="T177" s="159" t="s">
        <v>133</v>
      </c>
      <c r="U177" s="159">
        <v>0</v>
      </c>
      <c r="V177" s="159">
        <f t="shared" si="62"/>
        <v>0</v>
      </c>
      <c r="W177" s="159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 t="s">
        <v>194</v>
      </c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  <c r="BG177" s="152"/>
      <c r="BH177" s="152"/>
    </row>
    <row r="178" spans="1:60" outlineLevel="1" x14ac:dyDescent="0.2">
      <c r="A178" s="174">
        <v>159</v>
      </c>
      <c r="B178" s="175" t="s">
        <v>457</v>
      </c>
      <c r="C178" s="182" t="s">
        <v>458</v>
      </c>
      <c r="D178" s="176" t="s">
        <v>219</v>
      </c>
      <c r="E178" s="177">
        <v>1.9800000000000002</v>
      </c>
      <c r="F178" s="178"/>
      <c r="G178" s="179">
        <f t="shared" si="56"/>
        <v>0</v>
      </c>
      <c r="H178" s="160"/>
      <c r="I178" s="159">
        <f t="shared" si="57"/>
        <v>0</v>
      </c>
      <c r="J178" s="160"/>
      <c r="K178" s="159">
        <f t="shared" si="58"/>
        <v>0</v>
      </c>
      <c r="L178" s="159">
        <v>21</v>
      </c>
      <c r="M178" s="159">
        <f t="shared" si="59"/>
        <v>0</v>
      </c>
      <c r="N178" s="159">
        <v>0</v>
      </c>
      <c r="O178" s="159">
        <f t="shared" si="60"/>
        <v>0</v>
      </c>
      <c r="P178" s="159">
        <v>0</v>
      </c>
      <c r="Q178" s="159">
        <f t="shared" si="61"/>
        <v>0</v>
      </c>
      <c r="R178" s="159"/>
      <c r="S178" s="159" t="s">
        <v>132</v>
      </c>
      <c r="T178" s="159" t="s">
        <v>155</v>
      </c>
      <c r="U178" s="159">
        <v>2.5750000000000002</v>
      </c>
      <c r="V178" s="159">
        <f t="shared" si="62"/>
        <v>5.0999999999999996</v>
      </c>
      <c r="W178" s="159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 t="s">
        <v>139</v>
      </c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</row>
    <row r="179" spans="1:60" x14ac:dyDescent="0.2">
      <c r="A179" s="162" t="s">
        <v>127</v>
      </c>
      <c r="B179" s="163" t="s">
        <v>95</v>
      </c>
      <c r="C179" s="181" t="s">
        <v>96</v>
      </c>
      <c r="D179" s="164"/>
      <c r="E179" s="165"/>
      <c r="F179" s="166"/>
      <c r="G179" s="167">
        <f>SUMIF(AG180:AG183,"&lt;&gt;NOR",G180:G183)</f>
        <v>0</v>
      </c>
      <c r="H179" s="161"/>
      <c r="I179" s="161">
        <f>SUM(I180:I183)</f>
        <v>0</v>
      </c>
      <c r="J179" s="161"/>
      <c r="K179" s="161">
        <f>SUM(K180:K183)</f>
        <v>0</v>
      </c>
      <c r="L179" s="161"/>
      <c r="M179" s="161">
        <f>SUM(M180:M183)</f>
        <v>0</v>
      </c>
      <c r="N179" s="161"/>
      <c r="O179" s="161">
        <f>SUM(O180:O183)</f>
        <v>0</v>
      </c>
      <c r="P179" s="161"/>
      <c r="Q179" s="161">
        <f>SUM(Q180:Q183)</f>
        <v>0</v>
      </c>
      <c r="R179" s="161"/>
      <c r="S179" s="161"/>
      <c r="T179" s="161"/>
      <c r="U179" s="161"/>
      <c r="V179" s="161">
        <f>SUM(V180:V183)</f>
        <v>45.89</v>
      </c>
      <c r="W179" s="161"/>
      <c r="AG179" t="s">
        <v>128</v>
      </c>
    </row>
    <row r="180" spans="1:60" outlineLevel="1" x14ac:dyDescent="0.2">
      <c r="A180" s="174">
        <v>160</v>
      </c>
      <c r="B180" s="175" t="s">
        <v>459</v>
      </c>
      <c r="C180" s="182" t="s">
        <v>460</v>
      </c>
      <c r="D180" s="176" t="s">
        <v>131</v>
      </c>
      <c r="E180" s="177">
        <v>25</v>
      </c>
      <c r="F180" s="178"/>
      <c r="G180" s="179">
        <f>ROUND(E180*F180,2)</f>
        <v>0</v>
      </c>
      <c r="H180" s="160"/>
      <c r="I180" s="159">
        <f>ROUND(E180*H180,2)</f>
        <v>0</v>
      </c>
      <c r="J180" s="160"/>
      <c r="K180" s="159">
        <f>ROUND(E180*J180,2)</f>
        <v>0</v>
      </c>
      <c r="L180" s="159">
        <v>21</v>
      </c>
      <c r="M180" s="159">
        <f>G180*(1+L180/100)</f>
        <v>0</v>
      </c>
      <c r="N180" s="159">
        <v>0</v>
      </c>
      <c r="O180" s="159">
        <f>ROUND(E180*N180,2)</f>
        <v>0</v>
      </c>
      <c r="P180" s="159">
        <v>0</v>
      </c>
      <c r="Q180" s="159">
        <f>ROUND(E180*P180,2)</f>
        <v>0</v>
      </c>
      <c r="R180" s="159"/>
      <c r="S180" s="159" t="s">
        <v>132</v>
      </c>
      <c r="T180" s="159" t="s">
        <v>133</v>
      </c>
      <c r="U180" s="159">
        <v>0.40300000000000002</v>
      </c>
      <c r="V180" s="159">
        <f>ROUND(E180*U180,2)</f>
        <v>10.08</v>
      </c>
      <c r="W180" s="159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 t="s">
        <v>194</v>
      </c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</row>
    <row r="181" spans="1:60" outlineLevel="1" x14ac:dyDescent="0.2">
      <c r="A181" s="174">
        <v>161</v>
      </c>
      <c r="B181" s="175" t="s">
        <v>461</v>
      </c>
      <c r="C181" s="182" t="s">
        <v>462</v>
      </c>
      <c r="D181" s="176" t="s">
        <v>131</v>
      </c>
      <c r="E181" s="177">
        <v>25</v>
      </c>
      <c r="F181" s="178"/>
      <c r="G181" s="179">
        <f>ROUND(E181*F181,2)</f>
        <v>0</v>
      </c>
      <c r="H181" s="160"/>
      <c r="I181" s="159">
        <f>ROUND(E181*H181,2)</f>
        <v>0</v>
      </c>
      <c r="J181" s="160"/>
      <c r="K181" s="159">
        <f>ROUND(E181*J181,2)</f>
        <v>0</v>
      </c>
      <c r="L181" s="159">
        <v>21</v>
      </c>
      <c r="M181" s="159">
        <f>G181*(1+L181/100)</f>
        <v>0</v>
      </c>
      <c r="N181" s="159">
        <v>0</v>
      </c>
      <c r="O181" s="159">
        <f>ROUND(E181*N181,2)</f>
        <v>0</v>
      </c>
      <c r="P181" s="159">
        <v>0</v>
      </c>
      <c r="Q181" s="159">
        <f>ROUND(E181*P181,2)</f>
        <v>0</v>
      </c>
      <c r="R181" s="159"/>
      <c r="S181" s="159" t="s">
        <v>132</v>
      </c>
      <c r="T181" s="159" t="s">
        <v>133</v>
      </c>
      <c r="U181" s="159">
        <v>0.15600000000000003</v>
      </c>
      <c r="V181" s="159">
        <f>ROUND(E181*U181,2)</f>
        <v>3.9</v>
      </c>
      <c r="W181" s="159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 t="s">
        <v>194</v>
      </c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  <c r="BG181" s="152"/>
      <c r="BH181" s="152"/>
    </row>
    <row r="182" spans="1:60" outlineLevel="1" x14ac:dyDescent="0.2">
      <c r="A182" s="174">
        <v>162</v>
      </c>
      <c r="B182" s="175" t="s">
        <v>463</v>
      </c>
      <c r="C182" s="182" t="s">
        <v>464</v>
      </c>
      <c r="D182" s="176" t="s">
        <v>144</v>
      </c>
      <c r="E182" s="177">
        <v>195</v>
      </c>
      <c r="F182" s="178"/>
      <c r="G182" s="179">
        <f>ROUND(E182*F182,2)</f>
        <v>0</v>
      </c>
      <c r="H182" s="160"/>
      <c r="I182" s="159">
        <f>ROUND(E182*H182,2)</f>
        <v>0</v>
      </c>
      <c r="J182" s="160"/>
      <c r="K182" s="159">
        <f>ROUND(E182*J182,2)</f>
        <v>0</v>
      </c>
      <c r="L182" s="159">
        <v>21</v>
      </c>
      <c r="M182" s="159">
        <f>G182*(1+L182/100)</f>
        <v>0</v>
      </c>
      <c r="N182" s="159">
        <v>0</v>
      </c>
      <c r="O182" s="159">
        <f>ROUND(E182*N182,2)</f>
        <v>0</v>
      </c>
      <c r="P182" s="159">
        <v>0</v>
      </c>
      <c r="Q182" s="159">
        <f>ROUND(E182*P182,2)</f>
        <v>0</v>
      </c>
      <c r="R182" s="159"/>
      <c r="S182" s="159" t="s">
        <v>132</v>
      </c>
      <c r="T182" s="159" t="s">
        <v>133</v>
      </c>
      <c r="U182" s="159">
        <v>8.7000000000000008E-2</v>
      </c>
      <c r="V182" s="159">
        <f>ROUND(E182*U182,2)</f>
        <v>16.97</v>
      </c>
      <c r="W182" s="159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 t="s">
        <v>194</v>
      </c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  <c r="BG182" s="152"/>
      <c r="BH182" s="152"/>
    </row>
    <row r="183" spans="1:60" outlineLevel="1" x14ac:dyDescent="0.2">
      <c r="A183" s="174">
        <v>163</v>
      </c>
      <c r="B183" s="175" t="s">
        <v>465</v>
      </c>
      <c r="C183" s="182" t="s">
        <v>466</v>
      </c>
      <c r="D183" s="176" t="s">
        <v>144</v>
      </c>
      <c r="E183" s="177">
        <v>145</v>
      </c>
      <c r="F183" s="178"/>
      <c r="G183" s="179">
        <f>ROUND(E183*F183,2)</f>
        <v>0</v>
      </c>
      <c r="H183" s="160"/>
      <c r="I183" s="159">
        <f>ROUND(E183*H183,2)</f>
        <v>0</v>
      </c>
      <c r="J183" s="160"/>
      <c r="K183" s="159">
        <f>ROUND(E183*J183,2)</f>
        <v>0</v>
      </c>
      <c r="L183" s="159">
        <v>21</v>
      </c>
      <c r="M183" s="159">
        <f>G183*(1+L183/100)</f>
        <v>0</v>
      </c>
      <c r="N183" s="159">
        <v>0</v>
      </c>
      <c r="O183" s="159">
        <f>ROUND(E183*N183,2)</f>
        <v>0</v>
      </c>
      <c r="P183" s="159">
        <v>0</v>
      </c>
      <c r="Q183" s="159">
        <f>ROUND(E183*P183,2)</f>
        <v>0</v>
      </c>
      <c r="R183" s="159"/>
      <c r="S183" s="159" t="s">
        <v>132</v>
      </c>
      <c r="T183" s="159" t="s">
        <v>133</v>
      </c>
      <c r="U183" s="159">
        <v>0.10300000000000001</v>
      </c>
      <c r="V183" s="159">
        <f>ROUND(E183*U183,2)</f>
        <v>14.94</v>
      </c>
      <c r="W183" s="159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 t="s">
        <v>194</v>
      </c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152"/>
      <c r="BB183" s="152"/>
      <c r="BC183" s="152"/>
      <c r="BD183" s="152"/>
      <c r="BE183" s="152"/>
      <c r="BF183" s="152"/>
      <c r="BG183" s="152"/>
      <c r="BH183" s="152"/>
    </row>
    <row r="184" spans="1:60" x14ac:dyDescent="0.2">
      <c r="A184" s="162" t="s">
        <v>127</v>
      </c>
      <c r="B184" s="163" t="s">
        <v>97</v>
      </c>
      <c r="C184" s="181" t="s">
        <v>98</v>
      </c>
      <c r="D184" s="164"/>
      <c r="E184" s="165"/>
      <c r="F184" s="166"/>
      <c r="G184" s="167">
        <f>SUMIF(AG185:AG204,"&lt;&gt;NOR",G185:G204)</f>
        <v>0</v>
      </c>
      <c r="H184" s="161"/>
      <c r="I184" s="161">
        <f>SUM(I185:I204)</f>
        <v>0</v>
      </c>
      <c r="J184" s="161"/>
      <c r="K184" s="161">
        <f>SUM(K185:K204)</f>
        <v>0</v>
      </c>
      <c r="L184" s="161"/>
      <c r="M184" s="161">
        <f>SUM(M185:M204)</f>
        <v>0</v>
      </c>
      <c r="N184" s="161"/>
      <c r="O184" s="161">
        <f>SUM(O185:O204)</f>
        <v>0.02</v>
      </c>
      <c r="P184" s="161"/>
      <c r="Q184" s="161">
        <f>SUM(Q185:Q204)</f>
        <v>0</v>
      </c>
      <c r="R184" s="161"/>
      <c r="S184" s="161"/>
      <c r="T184" s="161"/>
      <c r="U184" s="161"/>
      <c r="V184" s="161">
        <f>SUM(V185:V204)</f>
        <v>0</v>
      </c>
      <c r="W184" s="161"/>
      <c r="AG184" t="s">
        <v>128</v>
      </c>
    </row>
    <row r="185" spans="1:60" outlineLevel="1" x14ac:dyDescent="0.2">
      <c r="A185" s="174">
        <v>164</v>
      </c>
      <c r="B185" s="175" t="s">
        <v>467</v>
      </c>
      <c r="C185" s="182" t="s">
        <v>468</v>
      </c>
      <c r="D185" s="176" t="s">
        <v>178</v>
      </c>
      <c r="E185" s="177">
        <v>1</v>
      </c>
      <c r="F185" s="178"/>
      <c r="G185" s="179">
        <f t="shared" ref="G185:G204" si="63">ROUND(E185*F185,2)</f>
        <v>0</v>
      </c>
      <c r="H185" s="160"/>
      <c r="I185" s="159">
        <f t="shared" ref="I185:I204" si="64">ROUND(E185*H185,2)</f>
        <v>0</v>
      </c>
      <c r="J185" s="160"/>
      <c r="K185" s="159">
        <f t="shared" ref="K185:K204" si="65">ROUND(E185*J185,2)</f>
        <v>0</v>
      </c>
      <c r="L185" s="159">
        <v>21</v>
      </c>
      <c r="M185" s="159">
        <f t="shared" ref="M185:M204" si="66">G185*(1+L185/100)</f>
        <v>0</v>
      </c>
      <c r="N185" s="159">
        <v>0</v>
      </c>
      <c r="O185" s="159">
        <f t="shared" ref="O185:O204" si="67">ROUND(E185*N185,2)</f>
        <v>0</v>
      </c>
      <c r="P185" s="159">
        <v>0</v>
      </c>
      <c r="Q185" s="159">
        <f t="shared" ref="Q185:Q204" si="68">ROUND(E185*P185,2)</f>
        <v>0</v>
      </c>
      <c r="R185" s="159"/>
      <c r="S185" s="159" t="s">
        <v>138</v>
      </c>
      <c r="T185" s="159" t="s">
        <v>133</v>
      </c>
      <c r="U185" s="159">
        <v>0</v>
      </c>
      <c r="V185" s="159">
        <f t="shared" ref="V185:V204" si="69">ROUND(E185*U185,2)</f>
        <v>0</v>
      </c>
      <c r="W185" s="159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 t="s">
        <v>139</v>
      </c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  <c r="BG185" s="152"/>
      <c r="BH185" s="152"/>
    </row>
    <row r="186" spans="1:60" outlineLevel="1" x14ac:dyDescent="0.2">
      <c r="A186" s="174">
        <v>165</v>
      </c>
      <c r="B186" s="175" t="s">
        <v>469</v>
      </c>
      <c r="C186" s="182" t="s">
        <v>470</v>
      </c>
      <c r="D186" s="176" t="s">
        <v>178</v>
      </c>
      <c r="E186" s="177">
        <v>1</v>
      </c>
      <c r="F186" s="178"/>
      <c r="G186" s="179">
        <f t="shared" si="63"/>
        <v>0</v>
      </c>
      <c r="H186" s="160"/>
      <c r="I186" s="159">
        <f t="shared" si="64"/>
        <v>0</v>
      </c>
      <c r="J186" s="160"/>
      <c r="K186" s="159">
        <f t="shared" si="65"/>
        <v>0</v>
      </c>
      <c r="L186" s="159">
        <v>21</v>
      </c>
      <c r="M186" s="159">
        <f t="shared" si="66"/>
        <v>0</v>
      </c>
      <c r="N186" s="159">
        <v>0</v>
      </c>
      <c r="O186" s="159">
        <f t="shared" si="67"/>
        <v>0</v>
      </c>
      <c r="P186" s="159">
        <v>0</v>
      </c>
      <c r="Q186" s="159">
        <f t="shared" si="68"/>
        <v>0</v>
      </c>
      <c r="R186" s="159"/>
      <c r="S186" s="159" t="s">
        <v>138</v>
      </c>
      <c r="T186" s="159" t="s">
        <v>133</v>
      </c>
      <c r="U186" s="159">
        <v>0</v>
      </c>
      <c r="V186" s="159">
        <f t="shared" si="69"/>
        <v>0</v>
      </c>
      <c r="W186" s="159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 t="s">
        <v>139</v>
      </c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  <c r="BG186" s="152"/>
      <c r="BH186" s="152"/>
    </row>
    <row r="187" spans="1:60" outlineLevel="1" x14ac:dyDescent="0.2">
      <c r="A187" s="174">
        <v>166</v>
      </c>
      <c r="B187" s="175" t="s">
        <v>471</v>
      </c>
      <c r="C187" s="182" t="s">
        <v>472</v>
      </c>
      <c r="D187" s="176" t="s">
        <v>473</v>
      </c>
      <c r="E187" s="177">
        <v>10</v>
      </c>
      <c r="F187" s="178"/>
      <c r="G187" s="179">
        <f t="shared" si="63"/>
        <v>0</v>
      </c>
      <c r="H187" s="160"/>
      <c r="I187" s="159">
        <f t="shared" si="64"/>
        <v>0</v>
      </c>
      <c r="J187" s="160"/>
      <c r="K187" s="159">
        <f t="shared" si="65"/>
        <v>0</v>
      </c>
      <c r="L187" s="159">
        <v>21</v>
      </c>
      <c r="M187" s="159">
        <f t="shared" si="66"/>
        <v>0</v>
      </c>
      <c r="N187" s="159">
        <v>0</v>
      </c>
      <c r="O187" s="159">
        <f t="shared" si="67"/>
        <v>0</v>
      </c>
      <c r="P187" s="159">
        <v>0</v>
      </c>
      <c r="Q187" s="159">
        <f t="shared" si="68"/>
        <v>0</v>
      </c>
      <c r="R187" s="159"/>
      <c r="S187" s="159" t="s">
        <v>138</v>
      </c>
      <c r="T187" s="159" t="s">
        <v>133</v>
      </c>
      <c r="U187" s="159">
        <v>0</v>
      </c>
      <c r="V187" s="159">
        <f t="shared" si="69"/>
        <v>0</v>
      </c>
      <c r="W187" s="159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 t="s">
        <v>139</v>
      </c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</row>
    <row r="188" spans="1:60" outlineLevel="1" x14ac:dyDescent="0.2">
      <c r="A188" s="174">
        <v>167</v>
      </c>
      <c r="B188" s="175" t="s">
        <v>474</v>
      </c>
      <c r="C188" s="182" t="s">
        <v>475</v>
      </c>
      <c r="D188" s="176" t="s">
        <v>473</v>
      </c>
      <c r="E188" s="177">
        <v>20</v>
      </c>
      <c r="F188" s="178"/>
      <c r="G188" s="179">
        <f t="shared" si="63"/>
        <v>0</v>
      </c>
      <c r="H188" s="160"/>
      <c r="I188" s="159">
        <f t="shared" si="64"/>
        <v>0</v>
      </c>
      <c r="J188" s="160"/>
      <c r="K188" s="159">
        <f t="shared" si="65"/>
        <v>0</v>
      </c>
      <c r="L188" s="159">
        <v>21</v>
      </c>
      <c r="M188" s="159">
        <f t="shared" si="66"/>
        <v>0</v>
      </c>
      <c r="N188" s="159">
        <v>0</v>
      </c>
      <c r="O188" s="159">
        <f t="shared" si="67"/>
        <v>0</v>
      </c>
      <c r="P188" s="159">
        <v>0</v>
      </c>
      <c r="Q188" s="159">
        <f t="shared" si="68"/>
        <v>0</v>
      </c>
      <c r="R188" s="159"/>
      <c r="S188" s="159" t="s">
        <v>138</v>
      </c>
      <c r="T188" s="159" t="s">
        <v>133</v>
      </c>
      <c r="U188" s="159">
        <v>0</v>
      </c>
      <c r="V188" s="159">
        <f t="shared" si="69"/>
        <v>0</v>
      </c>
      <c r="W188" s="159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 t="s">
        <v>139</v>
      </c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  <c r="BG188" s="152"/>
      <c r="BH188" s="152"/>
    </row>
    <row r="189" spans="1:60" ht="22.5" outlineLevel="1" x14ac:dyDescent="0.2">
      <c r="A189" s="174">
        <v>168</v>
      </c>
      <c r="B189" s="175" t="s">
        <v>476</v>
      </c>
      <c r="C189" s="182" t="s">
        <v>477</v>
      </c>
      <c r="D189" s="176" t="s">
        <v>473</v>
      </c>
      <c r="E189" s="177">
        <v>20</v>
      </c>
      <c r="F189" s="178"/>
      <c r="G189" s="179">
        <f t="shared" si="63"/>
        <v>0</v>
      </c>
      <c r="H189" s="160"/>
      <c r="I189" s="159">
        <f t="shared" si="64"/>
        <v>0</v>
      </c>
      <c r="J189" s="160"/>
      <c r="K189" s="159">
        <f t="shared" si="65"/>
        <v>0</v>
      </c>
      <c r="L189" s="159">
        <v>21</v>
      </c>
      <c r="M189" s="159">
        <f t="shared" si="66"/>
        <v>0</v>
      </c>
      <c r="N189" s="159">
        <v>0</v>
      </c>
      <c r="O189" s="159">
        <f t="shared" si="67"/>
        <v>0</v>
      </c>
      <c r="P189" s="159">
        <v>0</v>
      </c>
      <c r="Q189" s="159">
        <f t="shared" si="68"/>
        <v>0</v>
      </c>
      <c r="R189" s="159"/>
      <c r="S189" s="159" t="s">
        <v>138</v>
      </c>
      <c r="T189" s="159" t="s">
        <v>133</v>
      </c>
      <c r="U189" s="159">
        <v>0</v>
      </c>
      <c r="V189" s="159">
        <f t="shared" si="69"/>
        <v>0</v>
      </c>
      <c r="W189" s="159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 t="s">
        <v>139</v>
      </c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  <c r="BG189" s="152"/>
      <c r="BH189" s="152"/>
    </row>
    <row r="190" spans="1:60" outlineLevel="1" x14ac:dyDescent="0.2">
      <c r="A190" s="174">
        <v>169</v>
      </c>
      <c r="B190" s="175" t="s">
        <v>478</v>
      </c>
      <c r="C190" s="182" t="s">
        <v>479</v>
      </c>
      <c r="D190" s="176" t="s">
        <v>473</v>
      </c>
      <c r="E190" s="177">
        <v>72</v>
      </c>
      <c r="F190" s="178"/>
      <c r="G190" s="179">
        <f t="shared" si="63"/>
        <v>0</v>
      </c>
      <c r="H190" s="160"/>
      <c r="I190" s="159">
        <f t="shared" si="64"/>
        <v>0</v>
      </c>
      <c r="J190" s="160"/>
      <c r="K190" s="159">
        <f t="shared" si="65"/>
        <v>0</v>
      </c>
      <c r="L190" s="159">
        <v>21</v>
      </c>
      <c r="M190" s="159">
        <f t="shared" si="66"/>
        <v>0</v>
      </c>
      <c r="N190" s="159">
        <v>0</v>
      </c>
      <c r="O190" s="159">
        <f t="shared" si="67"/>
        <v>0</v>
      </c>
      <c r="P190" s="159">
        <v>0</v>
      </c>
      <c r="Q190" s="159">
        <f t="shared" si="68"/>
        <v>0</v>
      </c>
      <c r="R190" s="159"/>
      <c r="S190" s="159" t="s">
        <v>138</v>
      </c>
      <c r="T190" s="159" t="s">
        <v>133</v>
      </c>
      <c r="U190" s="159">
        <v>0</v>
      </c>
      <c r="V190" s="159">
        <f t="shared" si="69"/>
        <v>0</v>
      </c>
      <c r="W190" s="159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 t="s">
        <v>139</v>
      </c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</row>
    <row r="191" spans="1:60" outlineLevel="1" x14ac:dyDescent="0.2">
      <c r="A191" s="174">
        <v>170</v>
      </c>
      <c r="B191" s="175" t="s">
        <v>480</v>
      </c>
      <c r="C191" s="182" t="s">
        <v>481</v>
      </c>
      <c r="D191" s="176" t="s">
        <v>473</v>
      </c>
      <c r="E191" s="177">
        <v>5</v>
      </c>
      <c r="F191" s="178"/>
      <c r="G191" s="179">
        <f t="shared" si="63"/>
        <v>0</v>
      </c>
      <c r="H191" s="160"/>
      <c r="I191" s="159">
        <f t="shared" si="64"/>
        <v>0</v>
      </c>
      <c r="J191" s="160"/>
      <c r="K191" s="159">
        <f t="shared" si="65"/>
        <v>0</v>
      </c>
      <c r="L191" s="159">
        <v>21</v>
      </c>
      <c r="M191" s="159">
        <f t="shared" si="66"/>
        <v>0</v>
      </c>
      <c r="N191" s="159">
        <v>0</v>
      </c>
      <c r="O191" s="159">
        <f t="shared" si="67"/>
        <v>0</v>
      </c>
      <c r="P191" s="159">
        <v>0</v>
      </c>
      <c r="Q191" s="159">
        <f t="shared" si="68"/>
        <v>0</v>
      </c>
      <c r="R191" s="159"/>
      <c r="S191" s="159" t="s">
        <v>138</v>
      </c>
      <c r="T191" s="159" t="s">
        <v>133</v>
      </c>
      <c r="U191" s="159">
        <v>0</v>
      </c>
      <c r="V191" s="159">
        <f t="shared" si="69"/>
        <v>0</v>
      </c>
      <c r="W191" s="159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 t="s">
        <v>139</v>
      </c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</row>
    <row r="192" spans="1:60" outlineLevel="1" x14ac:dyDescent="0.2">
      <c r="A192" s="174">
        <v>171</v>
      </c>
      <c r="B192" s="175" t="s">
        <v>482</v>
      </c>
      <c r="C192" s="182" t="s">
        <v>483</v>
      </c>
      <c r="D192" s="176" t="s">
        <v>178</v>
      </c>
      <c r="E192" s="177">
        <v>1</v>
      </c>
      <c r="F192" s="178"/>
      <c r="G192" s="179">
        <f t="shared" si="63"/>
        <v>0</v>
      </c>
      <c r="H192" s="160"/>
      <c r="I192" s="159">
        <f t="shared" si="64"/>
        <v>0</v>
      </c>
      <c r="J192" s="160"/>
      <c r="K192" s="159">
        <f t="shared" si="65"/>
        <v>0</v>
      </c>
      <c r="L192" s="159">
        <v>21</v>
      </c>
      <c r="M192" s="159">
        <f t="shared" si="66"/>
        <v>0</v>
      </c>
      <c r="N192" s="159">
        <v>0</v>
      </c>
      <c r="O192" s="159">
        <f t="shared" si="67"/>
        <v>0</v>
      </c>
      <c r="P192" s="159">
        <v>0</v>
      </c>
      <c r="Q192" s="159">
        <f t="shared" si="68"/>
        <v>0</v>
      </c>
      <c r="R192" s="159"/>
      <c r="S192" s="159" t="s">
        <v>138</v>
      </c>
      <c r="T192" s="159" t="s">
        <v>133</v>
      </c>
      <c r="U192" s="159">
        <v>0</v>
      </c>
      <c r="V192" s="159">
        <f t="shared" si="69"/>
        <v>0</v>
      </c>
      <c r="W192" s="159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 t="s">
        <v>139</v>
      </c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</row>
    <row r="193" spans="1:60" outlineLevel="1" x14ac:dyDescent="0.2">
      <c r="A193" s="174">
        <v>172</v>
      </c>
      <c r="B193" s="175" t="s">
        <v>484</v>
      </c>
      <c r="C193" s="182" t="s">
        <v>485</v>
      </c>
      <c r="D193" s="176" t="s">
        <v>178</v>
      </c>
      <c r="E193" s="177">
        <v>1</v>
      </c>
      <c r="F193" s="178"/>
      <c r="G193" s="179">
        <f t="shared" si="63"/>
        <v>0</v>
      </c>
      <c r="H193" s="160"/>
      <c r="I193" s="159">
        <f t="shared" si="64"/>
        <v>0</v>
      </c>
      <c r="J193" s="160"/>
      <c r="K193" s="159">
        <f t="shared" si="65"/>
        <v>0</v>
      </c>
      <c r="L193" s="159">
        <v>21</v>
      </c>
      <c r="M193" s="159">
        <f t="shared" si="66"/>
        <v>0</v>
      </c>
      <c r="N193" s="159">
        <v>0</v>
      </c>
      <c r="O193" s="159">
        <f t="shared" si="67"/>
        <v>0</v>
      </c>
      <c r="P193" s="159">
        <v>0</v>
      </c>
      <c r="Q193" s="159">
        <f t="shared" si="68"/>
        <v>0</v>
      </c>
      <c r="R193" s="159"/>
      <c r="S193" s="159" t="s">
        <v>138</v>
      </c>
      <c r="T193" s="159" t="s">
        <v>133</v>
      </c>
      <c r="U193" s="159">
        <v>0</v>
      </c>
      <c r="V193" s="159">
        <f t="shared" si="69"/>
        <v>0</v>
      </c>
      <c r="W193" s="159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 t="s">
        <v>139</v>
      </c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  <c r="BG193" s="152"/>
      <c r="BH193" s="152"/>
    </row>
    <row r="194" spans="1:60" outlineLevel="1" x14ac:dyDescent="0.2">
      <c r="A194" s="174">
        <v>173</v>
      </c>
      <c r="B194" s="175" t="s">
        <v>486</v>
      </c>
      <c r="C194" s="182" t="s">
        <v>487</v>
      </c>
      <c r="D194" s="176" t="s">
        <v>178</v>
      </c>
      <c r="E194" s="177">
        <v>20</v>
      </c>
      <c r="F194" s="178"/>
      <c r="G194" s="179">
        <f t="shared" si="63"/>
        <v>0</v>
      </c>
      <c r="H194" s="160"/>
      <c r="I194" s="159">
        <f t="shared" si="64"/>
        <v>0</v>
      </c>
      <c r="J194" s="160"/>
      <c r="K194" s="159">
        <f t="shared" si="65"/>
        <v>0</v>
      </c>
      <c r="L194" s="159">
        <v>21</v>
      </c>
      <c r="M194" s="159">
        <f t="shared" si="66"/>
        <v>0</v>
      </c>
      <c r="N194" s="159">
        <v>1.1300000000000001E-3</v>
      </c>
      <c r="O194" s="159">
        <f t="shared" si="67"/>
        <v>0.02</v>
      </c>
      <c r="P194" s="159">
        <v>0</v>
      </c>
      <c r="Q194" s="159">
        <f t="shared" si="68"/>
        <v>0</v>
      </c>
      <c r="R194" s="159"/>
      <c r="S194" s="159" t="s">
        <v>132</v>
      </c>
      <c r="T194" s="159" t="s">
        <v>133</v>
      </c>
      <c r="U194" s="159">
        <v>0</v>
      </c>
      <c r="V194" s="159">
        <f t="shared" si="69"/>
        <v>0</v>
      </c>
      <c r="W194" s="159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 t="s">
        <v>194</v>
      </c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</row>
    <row r="195" spans="1:60" outlineLevel="1" x14ac:dyDescent="0.2">
      <c r="A195" s="174">
        <v>174</v>
      </c>
      <c r="B195" s="175" t="s">
        <v>488</v>
      </c>
      <c r="C195" s="182" t="s">
        <v>489</v>
      </c>
      <c r="D195" s="176" t="s">
        <v>137</v>
      </c>
      <c r="E195" s="177">
        <v>2</v>
      </c>
      <c r="F195" s="178"/>
      <c r="G195" s="179">
        <f t="shared" si="63"/>
        <v>0</v>
      </c>
      <c r="H195" s="160"/>
      <c r="I195" s="159">
        <f t="shared" si="64"/>
        <v>0</v>
      </c>
      <c r="J195" s="160"/>
      <c r="K195" s="159">
        <f t="shared" si="65"/>
        <v>0</v>
      </c>
      <c r="L195" s="159">
        <v>21</v>
      </c>
      <c r="M195" s="159">
        <f t="shared" si="66"/>
        <v>0</v>
      </c>
      <c r="N195" s="159">
        <v>0</v>
      </c>
      <c r="O195" s="159">
        <f t="shared" si="67"/>
        <v>0</v>
      </c>
      <c r="P195" s="159">
        <v>0</v>
      </c>
      <c r="Q195" s="159">
        <f t="shared" si="68"/>
        <v>0</v>
      </c>
      <c r="R195" s="159"/>
      <c r="S195" s="159" t="s">
        <v>138</v>
      </c>
      <c r="T195" s="159" t="s">
        <v>133</v>
      </c>
      <c r="U195" s="159">
        <v>0</v>
      </c>
      <c r="V195" s="159">
        <f t="shared" si="69"/>
        <v>0</v>
      </c>
      <c r="W195" s="159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 t="s">
        <v>139</v>
      </c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</row>
    <row r="196" spans="1:60" outlineLevel="1" x14ac:dyDescent="0.2">
      <c r="A196" s="174">
        <v>175</v>
      </c>
      <c r="B196" s="175" t="s">
        <v>490</v>
      </c>
      <c r="C196" s="182" t="s">
        <v>491</v>
      </c>
      <c r="D196" s="176" t="s">
        <v>282</v>
      </c>
      <c r="E196" s="177">
        <v>1</v>
      </c>
      <c r="F196" s="178"/>
      <c r="G196" s="179">
        <f t="shared" si="63"/>
        <v>0</v>
      </c>
      <c r="H196" s="160"/>
      <c r="I196" s="159">
        <f t="shared" si="64"/>
        <v>0</v>
      </c>
      <c r="J196" s="160"/>
      <c r="K196" s="159">
        <f t="shared" si="65"/>
        <v>0</v>
      </c>
      <c r="L196" s="159">
        <v>21</v>
      </c>
      <c r="M196" s="159">
        <f t="shared" si="66"/>
        <v>0</v>
      </c>
      <c r="N196" s="159">
        <v>0</v>
      </c>
      <c r="O196" s="159">
        <f t="shared" si="67"/>
        <v>0</v>
      </c>
      <c r="P196" s="159">
        <v>0</v>
      </c>
      <c r="Q196" s="159">
        <f t="shared" si="68"/>
        <v>0</v>
      </c>
      <c r="R196" s="159"/>
      <c r="S196" s="159" t="s">
        <v>138</v>
      </c>
      <c r="T196" s="159" t="s">
        <v>133</v>
      </c>
      <c r="U196" s="159">
        <v>0</v>
      </c>
      <c r="V196" s="159">
        <f t="shared" si="69"/>
        <v>0</v>
      </c>
      <c r="W196" s="159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 t="s">
        <v>134</v>
      </c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</row>
    <row r="197" spans="1:60" outlineLevel="1" x14ac:dyDescent="0.2">
      <c r="A197" s="174">
        <v>176</v>
      </c>
      <c r="B197" s="175" t="s">
        <v>492</v>
      </c>
      <c r="C197" s="182" t="s">
        <v>493</v>
      </c>
      <c r="D197" s="176" t="s">
        <v>282</v>
      </c>
      <c r="E197" s="177">
        <v>1</v>
      </c>
      <c r="F197" s="178"/>
      <c r="G197" s="179">
        <f t="shared" si="63"/>
        <v>0</v>
      </c>
      <c r="H197" s="160"/>
      <c r="I197" s="159">
        <f t="shared" si="64"/>
        <v>0</v>
      </c>
      <c r="J197" s="160"/>
      <c r="K197" s="159">
        <f t="shared" si="65"/>
        <v>0</v>
      </c>
      <c r="L197" s="159">
        <v>21</v>
      </c>
      <c r="M197" s="159">
        <f t="shared" si="66"/>
        <v>0</v>
      </c>
      <c r="N197" s="159">
        <v>0</v>
      </c>
      <c r="O197" s="159">
        <f t="shared" si="67"/>
        <v>0</v>
      </c>
      <c r="P197" s="159">
        <v>0</v>
      </c>
      <c r="Q197" s="159">
        <f t="shared" si="68"/>
        <v>0</v>
      </c>
      <c r="R197" s="159"/>
      <c r="S197" s="159" t="s">
        <v>138</v>
      </c>
      <c r="T197" s="159" t="s">
        <v>133</v>
      </c>
      <c r="U197" s="159">
        <v>0</v>
      </c>
      <c r="V197" s="159">
        <f t="shared" si="69"/>
        <v>0</v>
      </c>
      <c r="W197" s="159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 t="s">
        <v>134</v>
      </c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</row>
    <row r="198" spans="1:60" outlineLevel="1" x14ac:dyDescent="0.2">
      <c r="A198" s="174">
        <v>177</v>
      </c>
      <c r="B198" s="175" t="s">
        <v>494</v>
      </c>
      <c r="C198" s="182" t="s">
        <v>495</v>
      </c>
      <c r="D198" s="176" t="s">
        <v>496</v>
      </c>
      <c r="E198" s="177">
        <v>5</v>
      </c>
      <c r="F198" s="178"/>
      <c r="G198" s="179">
        <f t="shared" si="63"/>
        <v>0</v>
      </c>
      <c r="H198" s="160"/>
      <c r="I198" s="159">
        <f t="shared" si="64"/>
        <v>0</v>
      </c>
      <c r="J198" s="160"/>
      <c r="K198" s="159">
        <f t="shared" si="65"/>
        <v>0</v>
      </c>
      <c r="L198" s="159">
        <v>21</v>
      </c>
      <c r="M198" s="159">
        <f t="shared" si="66"/>
        <v>0</v>
      </c>
      <c r="N198" s="159">
        <v>0</v>
      </c>
      <c r="O198" s="159">
        <f t="shared" si="67"/>
        <v>0</v>
      </c>
      <c r="P198" s="159">
        <v>0</v>
      </c>
      <c r="Q198" s="159">
        <f t="shared" si="68"/>
        <v>0</v>
      </c>
      <c r="R198" s="159"/>
      <c r="S198" s="159" t="s">
        <v>138</v>
      </c>
      <c r="T198" s="159" t="s">
        <v>133</v>
      </c>
      <c r="U198" s="159">
        <v>0</v>
      </c>
      <c r="V198" s="159">
        <f t="shared" si="69"/>
        <v>0</v>
      </c>
      <c r="W198" s="159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 t="s">
        <v>134</v>
      </c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</row>
    <row r="199" spans="1:60" outlineLevel="1" x14ac:dyDescent="0.2">
      <c r="A199" s="174">
        <v>178</v>
      </c>
      <c r="B199" s="175" t="s">
        <v>497</v>
      </c>
      <c r="C199" s="182" t="s">
        <v>498</v>
      </c>
      <c r="D199" s="176" t="s">
        <v>178</v>
      </c>
      <c r="E199" s="177">
        <v>10</v>
      </c>
      <c r="F199" s="178"/>
      <c r="G199" s="179">
        <f t="shared" si="63"/>
        <v>0</v>
      </c>
      <c r="H199" s="160"/>
      <c r="I199" s="159">
        <f t="shared" si="64"/>
        <v>0</v>
      </c>
      <c r="J199" s="160"/>
      <c r="K199" s="159">
        <f t="shared" si="65"/>
        <v>0</v>
      </c>
      <c r="L199" s="159">
        <v>21</v>
      </c>
      <c r="M199" s="159">
        <f t="shared" si="66"/>
        <v>0</v>
      </c>
      <c r="N199" s="159">
        <v>0</v>
      </c>
      <c r="O199" s="159">
        <f t="shared" si="67"/>
        <v>0</v>
      </c>
      <c r="P199" s="159">
        <v>0</v>
      </c>
      <c r="Q199" s="159">
        <f t="shared" si="68"/>
        <v>0</v>
      </c>
      <c r="R199" s="159"/>
      <c r="S199" s="159" t="s">
        <v>138</v>
      </c>
      <c r="T199" s="159" t="s">
        <v>133</v>
      </c>
      <c r="U199" s="159">
        <v>0</v>
      </c>
      <c r="V199" s="159">
        <f t="shared" si="69"/>
        <v>0</v>
      </c>
      <c r="W199" s="159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 t="s">
        <v>134</v>
      </c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</row>
    <row r="200" spans="1:60" outlineLevel="1" x14ac:dyDescent="0.2">
      <c r="A200" s="174">
        <v>179</v>
      </c>
      <c r="B200" s="175" t="s">
        <v>499</v>
      </c>
      <c r="C200" s="182" t="s">
        <v>500</v>
      </c>
      <c r="D200" s="176" t="s">
        <v>178</v>
      </c>
      <c r="E200" s="177">
        <v>1</v>
      </c>
      <c r="F200" s="178"/>
      <c r="G200" s="179">
        <f t="shared" si="63"/>
        <v>0</v>
      </c>
      <c r="H200" s="160"/>
      <c r="I200" s="159">
        <f t="shared" si="64"/>
        <v>0</v>
      </c>
      <c r="J200" s="160"/>
      <c r="K200" s="159">
        <f t="shared" si="65"/>
        <v>0</v>
      </c>
      <c r="L200" s="159">
        <v>21</v>
      </c>
      <c r="M200" s="159">
        <f t="shared" si="66"/>
        <v>0</v>
      </c>
      <c r="N200" s="159">
        <v>0</v>
      </c>
      <c r="O200" s="159">
        <f t="shared" si="67"/>
        <v>0</v>
      </c>
      <c r="P200" s="159">
        <v>0</v>
      </c>
      <c r="Q200" s="159">
        <f t="shared" si="68"/>
        <v>0</v>
      </c>
      <c r="R200" s="159"/>
      <c r="S200" s="159" t="s">
        <v>138</v>
      </c>
      <c r="T200" s="159" t="s">
        <v>133</v>
      </c>
      <c r="U200" s="159">
        <v>0</v>
      </c>
      <c r="V200" s="159">
        <f t="shared" si="69"/>
        <v>0</v>
      </c>
      <c r="W200" s="159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 t="s">
        <v>194</v>
      </c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</row>
    <row r="201" spans="1:60" ht="22.5" outlineLevel="1" x14ac:dyDescent="0.2">
      <c r="A201" s="174">
        <v>180</v>
      </c>
      <c r="B201" s="175" t="s">
        <v>501</v>
      </c>
      <c r="C201" s="182" t="s">
        <v>502</v>
      </c>
      <c r="D201" s="176" t="s">
        <v>473</v>
      </c>
      <c r="E201" s="177">
        <v>24</v>
      </c>
      <c r="F201" s="178"/>
      <c r="G201" s="179">
        <f t="shared" si="63"/>
        <v>0</v>
      </c>
      <c r="H201" s="160"/>
      <c r="I201" s="159">
        <f t="shared" si="64"/>
        <v>0</v>
      </c>
      <c r="J201" s="160"/>
      <c r="K201" s="159">
        <f t="shared" si="65"/>
        <v>0</v>
      </c>
      <c r="L201" s="159">
        <v>21</v>
      </c>
      <c r="M201" s="159">
        <f t="shared" si="66"/>
        <v>0</v>
      </c>
      <c r="N201" s="159">
        <v>0</v>
      </c>
      <c r="O201" s="159">
        <f t="shared" si="67"/>
        <v>0</v>
      </c>
      <c r="P201" s="159">
        <v>0</v>
      </c>
      <c r="Q201" s="159">
        <f t="shared" si="68"/>
        <v>0</v>
      </c>
      <c r="R201" s="159"/>
      <c r="S201" s="159" t="s">
        <v>138</v>
      </c>
      <c r="T201" s="159" t="s">
        <v>133</v>
      </c>
      <c r="U201" s="159">
        <v>0</v>
      </c>
      <c r="V201" s="159">
        <f t="shared" si="69"/>
        <v>0</v>
      </c>
      <c r="W201" s="159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 t="s">
        <v>503</v>
      </c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  <c r="BG201" s="152"/>
      <c r="BH201" s="152"/>
    </row>
    <row r="202" spans="1:60" outlineLevel="1" x14ac:dyDescent="0.2">
      <c r="A202" s="174">
        <v>181</v>
      </c>
      <c r="B202" s="175" t="s">
        <v>504</v>
      </c>
      <c r="C202" s="182" t="s">
        <v>505</v>
      </c>
      <c r="D202" s="176" t="s">
        <v>178</v>
      </c>
      <c r="E202" s="177">
        <v>1</v>
      </c>
      <c r="F202" s="178"/>
      <c r="G202" s="179">
        <f t="shared" si="63"/>
        <v>0</v>
      </c>
      <c r="H202" s="160"/>
      <c r="I202" s="159">
        <f t="shared" si="64"/>
        <v>0</v>
      </c>
      <c r="J202" s="160"/>
      <c r="K202" s="159">
        <f t="shared" si="65"/>
        <v>0</v>
      </c>
      <c r="L202" s="159">
        <v>21</v>
      </c>
      <c r="M202" s="159">
        <f t="shared" si="66"/>
        <v>0</v>
      </c>
      <c r="N202" s="159">
        <v>0</v>
      </c>
      <c r="O202" s="159">
        <f t="shared" si="67"/>
        <v>0</v>
      </c>
      <c r="P202" s="159">
        <v>0</v>
      </c>
      <c r="Q202" s="159">
        <f t="shared" si="68"/>
        <v>0</v>
      </c>
      <c r="R202" s="159"/>
      <c r="S202" s="159" t="s">
        <v>138</v>
      </c>
      <c r="T202" s="159" t="s">
        <v>133</v>
      </c>
      <c r="U202" s="159">
        <v>0</v>
      </c>
      <c r="V202" s="159">
        <f t="shared" si="69"/>
        <v>0</v>
      </c>
      <c r="W202" s="159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 t="s">
        <v>152</v>
      </c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</row>
    <row r="203" spans="1:60" outlineLevel="1" x14ac:dyDescent="0.2">
      <c r="A203" s="174">
        <v>182</v>
      </c>
      <c r="B203" s="175" t="s">
        <v>506</v>
      </c>
      <c r="C203" s="182" t="s">
        <v>507</v>
      </c>
      <c r="D203" s="176" t="s">
        <v>178</v>
      </c>
      <c r="E203" s="177">
        <v>1</v>
      </c>
      <c r="F203" s="178"/>
      <c r="G203" s="179">
        <f t="shared" si="63"/>
        <v>0</v>
      </c>
      <c r="H203" s="160"/>
      <c r="I203" s="159">
        <f t="shared" si="64"/>
        <v>0</v>
      </c>
      <c r="J203" s="160"/>
      <c r="K203" s="159">
        <f t="shared" si="65"/>
        <v>0</v>
      </c>
      <c r="L203" s="159">
        <v>21</v>
      </c>
      <c r="M203" s="159">
        <f t="shared" si="66"/>
        <v>0</v>
      </c>
      <c r="N203" s="159">
        <v>0</v>
      </c>
      <c r="O203" s="159">
        <f t="shared" si="67"/>
        <v>0</v>
      </c>
      <c r="P203" s="159">
        <v>0</v>
      </c>
      <c r="Q203" s="159">
        <f t="shared" si="68"/>
        <v>0</v>
      </c>
      <c r="R203" s="159"/>
      <c r="S203" s="159" t="s">
        <v>138</v>
      </c>
      <c r="T203" s="159" t="s">
        <v>133</v>
      </c>
      <c r="U203" s="159">
        <v>0</v>
      </c>
      <c r="V203" s="159">
        <f t="shared" si="69"/>
        <v>0</v>
      </c>
      <c r="W203" s="159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 t="s">
        <v>152</v>
      </c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</row>
    <row r="204" spans="1:60" outlineLevel="1" x14ac:dyDescent="0.2">
      <c r="A204" s="174">
        <v>183</v>
      </c>
      <c r="B204" s="175" t="s">
        <v>508</v>
      </c>
      <c r="C204" s="182" t="s">
        <v>509</v>
      </c>
      <c r="D204" s="176" t="s">
        <v>178</v>
      </c>
      <c r="E204" s="177">
        <v>1</v>
      </c>
      <c r="F204" s="178"/>
      <c r="G204" s="179">
        <f t="shared" si="63"/>
        <v>0</v>
      </c>
      <c r="H204" s="160"/>
      <c r="I204" s="159">
        <f t="shared" si="64"/>
        <v>0</v>
      </c>
      <c r="J204" s="160"/>
      <c r="K204" s="159">
        <f t="shared" si="65"/>
        <v>0</v>
      </c>
      <c r="L204" s="159">
        <v>21</v>
      </c>
      <c r="M204" s="159">
        <f t="shared" si="66"/>
        <v>0</v>
      </c>
      <c r="N204" s="159">
        <v>0</v>
      </c>
      <c r="O204" s="159">
        <f t="shared" si="67"/>
        <v>0</v>
      </c>
      <c r="P204" s="159">
        <v>0</v>
      </c>
      <c r="Q204" s="159">
        <f t="shared" si="68"/>
        <v>0</v>
      </c>
      <c r="R204" s="159"/>
      <c r="S204" s="159" t="s">
        <v>138</v>
      </c>
      <c r="T204" s="159" t="s">
        <v>133</v>
      </c>
      <c r="U204" s="159">
        <v>0</v>
      </c>
      <c r="V204" s="159">
        <f t="shared" si="69"/>
        <v>0</v>
      </c>
      <c r="W204" s="159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 t="s">
        <v>152</v>
      </c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</row>
    <row r="205" spans="1:60" x14ac:dyDescent="0.2">
      <c r="A205" s="162" t="s">
        <v>127</v>
      </c>
      <c r="B205" s="163" t="s">
        <v>99</v>
      </c>
      <c r="C205" s="181" t="s">
        <v>100</v>
      </c>
      <c r="D205" s="164"/>
      <c r="E205" s="165"/>
      <c r="F205" s="166"/>
      <c r="G205" s="167">
        <f>SUMIF(AG206:AG211,"&lt;&gt;NOR",G206:G211)</f>
        <v>0</v>
      </c>
      <c r="H205" s="161"/>
      <c r="I205" s="161">
        <f>SUM(I206:I211)</f>
        <v>0</v>
      </c>
      <c r="J205" s="161"/>
      <c r="K205" s="161">
        <f>SUM(K206:K211)</f>
        <v>0</v>
      </c>
      <c r="L205" s="161"/>
      <c r="M205" s="161">
        <f>SUM(M206:M211)</f>
        <v>0</v>
      </c>
      <c r="N205" s="161"/>
      <c r="O205" s="161">
        <f>SUM(O206:O211)</f>
        <v>0.01</v>
      </c>
      <c r="P205" s="161"/>
      <c r="Q205" s="161">
        <f>SUM(Q206:Q211)</f>
        <v>0</v>
      </c>
      <c r="R205" s="161"/>
      <c r="S205" s="161"/>
      <c r="T205" s="161"/>
      <c r="U205" s="161"/>
      <c r="V205" s="161">
        <f>SUM(V206:V211)</f>
        <v>77.090000000000018</v>
      </c>
      <c r="W205" s="161"/>
      <c r="AG205" t="s">
        <v>128</v>
      </c>
    </row>
    <row r="206" spans="1:60" outlineLevel="1" x14ac:dyDescent="0.2">
      <c r="A206" s="174">
        <v>184</v>
      </c>
      <c r="B206" s="175" t="s">
        <v>510</v>
      </c>
      <c r="C206" s="182" t="s">
        <v>511</v>
      </c>
      <c r="D206" s="176" t="s">
        <v>144</v>
      </c>
      <c r="E206" s="177">
        <v>10</v>
      </c>
      <c r="F206" s="178"/>
      <c r="G206" s="179">
        <f t="shared" ref="G206:G211" si="70">ROUND(E206*F206,2)</f>
        <v>0</v>
      </c>
      <c r="H206" s="160"/>
      <c r="I206" s="159">
        <f t="shared" ref="I206:I211" si="71">ROUND(E206*H206,2)</f>
        <v>0</v>
      </c>
      <c r="J206" s="160"/>
      <c r="K206" s="159">
        <f t="shared" ref="K206:K211" si="72">ROUND(E206*J206,2)</f>
        <v>0</v>
      </c>
      <c r="L206" s="159">
        <v>21</v>
      </c>
      <c r="M206" s="159">
        <f t="shared" ref="M206:M211" si="73">G206*(1+L206/100)</f>
        <v>0</v>
      </c>
      <c r="N206" s="159">
        <v>2.0000000000000002E-5</v>
      </c>
      <c r="O206" s="159">
        <f t="shared" ref="O206:O211" si="74">ROUND(E206*N206,2)</f>
        <v>0</v>
      </c>
      <c r="P206" s="159">
        <v>0</v>
      </c>
      <c r="Q206" s="159">
        <f t="shared" ref="Q206:Q211" si="75">ROUND(E206*P206,2)</f>
        <v>0</v>
      </c>
      <c r="R206" s="159"/>
      <c r="S206" s="159" t="s">
        <v>132</v>
      </c>
      <c r="T206" s="159" t="s">
        <v>155</v>
      </c>
      <c r="U206" s="159">
        <v>0.15600000000000003</v>
      </c>
      <c r="V206" s="159">
        <f t="shared" ref="V206:V211" si="76">ROUND(E206*U206,2)</f>
        <v>1.56</v>
      </c>
      <c r="W206" s="159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 t="s">
        <v>139</v>
      </c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</row>
    <row r="207" spans="1:60" outlineLevel="1" x14ac:dyDescent="0.2">
      <c r="A207" s="174">
        <v>185</v>
      </c>
      <c r="B207" s="175" t="s">
        <v>512</v>
      </c>
      <c r="C207" s="182" t="s">
        <v>513</v>
      </c>
      <c r="D207" s="176" t="s">
        <v>144</v>
      </c>
      <c r="E207" s="177">
        <v>175</v>
      </c>
      <c r="F207" s="178"/>
      <c r="G207" s="179">
        <f t="shared" si="70"/>
        <v>0</v>
      </c>
      <c r="H207" s="160"/>
      <c r="I207" s="159">
        <f t="shared" si="71"/>
        <v>0</v>
      </c>
      <c r="J207" s="160"/>
      <c r="K207" s="159">
        <f t="shared" si="72"/>
        <v>0</v>
      </c>
      <c r="L207" s="159">
        <v>21</v>
      </c>
      <c r="M207" s="159">
        <f t="shared" si="73"/>
        <v>0</v>
      </c>
      <c r="N207" s="159">
        <v>3.0000000000000001E-5</v>
      </c>
      <c r="O207" s="159">
        <f t="shared" si="74"/>
        <v>0.01</v>
      </c>
      <c r="P207" s="159">
        <v>0</v>
      </c>
      <c r="Q207" s="159">
        <f t="shared" si="75"/>
        <v>0</v>
      </c>
      <c r="R207" s="159"/>
      <c r="S207" s="159" t="s">
        <v>132</v>
      </c>
      <c r="T207" s="159" t="s">
        <v>155</v>
      </c>
      <c r="U207" s="159">
        <v>0.19500000000000001</v>
      </c>
      <c r="V207" s="159">
        <f t="shared" si="76"/>
        <v>34.130000000000003</v>
      </c>
      <c r="W207" s="159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 t="s">
        <v>139</v>
      </c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</row>
    <row r="208" spans="1:60" outlineLevel="1" x14ac:dyDescent="0.2">
      <c r="A208" s="174">
        <v>186</v>
      </c>
      <c r="B208" s="175" t="s">
        <v>514</v>
      </c>
      <c r="C208" s="182" t="s">
        <v>515</v>
      </c>
      <c r="D208" s="176" t="s">
        <v>144</v>
      </c>
      <c r="E208" s="177">
        <v>35</v>
      </c>
      <c r="F208" s="178"/>
      <c r="G208" s="179">
        <f t="shared" si="70"/>
        <v>0</v>
      </c>
      <c r="H208" s="160"/>
      <c r="I208" s="159">
        <f t="shared" si="71"/>
        <v>0</v>
      </c>
      <c r="J208" s="160"/>
      <c r="K208" s="159">
        <f t="shared" si="72"/>
        <v>0</v>
      </c>
      <c r="L208" s="159">
        <v>21</v>
      </c>
      <c r="M208" s="159">
        <f t="shared" si="73"/>
        <v>0</v>
      </c>
      <c r="N208" s="159">
        <v>4.0000000000000003E-5</v>
      </c>
      <c r="O208" s="159">
        <f t="shared" si="74"/>
        <v>0</v>
      </c>
      <c r="P208" s="159">
        <v>0</v>
      </c>
      <c r="Q208" s="159">
        <f t="shared" si="75"/>
        <v>0</v>
      </c>
      <c r="R208" s="159"/>
      <c r="S208" s="159" t="s">
        <v>132</v>
      </c>
      <c r="T208" s="159" t="s">
        <v>155</v>
      </c>
      <c r="U208" s="159">
        <v>0.22600000000000001</v>
      </c>
      <c r="V208" s="159">
        <f t="shared" si="76"/>
        <v>7.91</v>
      </c>
      <c r="W208" s="159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 t="s">
        <v>139</v>
      </c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</row>
    <row r="209" spans="1:60" outlineLevel="1" x14ac:dyDescent="0.2">
      <c r="A209" s="174">
        <v>187</v>
      </c>
      <c r="B209" s="175" t="s">
        <v>516</v>
      </c>
      <c r="C209" s="182" t="s">
        <v>517</v>
      </c>
      <c r="D209" s="176" t="s">
        <v>144</v>
      </c>
      <c r="E209" s="177">
        <v>80</v>
      </c>
      <c r="F209" s="178"/>
      <c r="G209" s="179">
        <f t="shared" si="70"/>
        <v>0</v>
      </c>
      <c r="H209" s="160"/>
      <c r="I209" s="159">
        <f t="shared" si="71"/>
        <v>0</v>
      </c>
      <c r="J209" s="160"/>
      <c r="K209" s="159">
        <f t="shared" si="72"/>
        <v>0</v>
      </c>
      <c r="L209" s="159">
        <v>21</v>
      </c>
      <c r="M209" s="159">
        <f t="shared" si="73"/>
        <v>0</v>
      </c>
      <c r="N209" s="159">
        <v>4.0000000000000003E-5</v>
      </c>
      <c r="O209" s="159">
        <f t="shared" si="74"/>
        <v>0</v>
      </c>
      <c r="P209" s="159">
        <v>0</v>
      </c>
      <c r="Q209" s="159">
        <f t="shared" si="75"/>
        <v>0</v>
      </c>
      <c r="R209" s="159"/>
      <c r="S209" s="159" t="s">
        <v>132</v>
      </c>
      <c r="T209" s="159" t="s">
        <v>155</v>
      </c>
      <c r="U209" s="159">
        <v>0.27600000000000002</v>
      </c>
      <c r="V209" s="159">
        <f t="shared" si="76"/>
        <v>22.08</v>
      </c>
      <c r="W209" s="159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 t="s">
        <v>139</v>
      </c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</row>
    <row r="210" spans="1:60" outlineLevel="1" x14ac:dyDescent="0.2">
      <c r="A210" s="174">
        <v>188</v>
      </c>
      <c r="B210" s="175" t="s">
        <v>518</v>
      </c>
      <c r="C210" s="182" t="s">
        <v>519</v>
      </c>
      <c r="D210" s="176" t="s">
        <v>144</v>
      </c>
      <c r="E210" s="177">
        <v>30</v>
      </c>
      <c r="F210" s="178"/>
      <c r="G210" s="179">
        <f t="shared" si="70"/>
        <v>0</v>
      </c>
      <c r="H210" s="160"/>
      <c r="I210" s="159">
        <f t="shared" si="71"/>
        <v>0</v>
      </c>
      <c r="J210" s="160"/>
      <c r="K210" s="159">
        <f t="shared" si="72"/>
        <v>0</v>
      </c>
      <c r="L210" s="159">
        <v>21</v>
      </c>
      <c r="M210" s="159">
        <f t="shared" si="73"/>
        <v>0</v>
      </c>
      <c r="N210" s="159">
        <v>5.0000000000000002E-5</v>
      </c>
      <c r="O210" s="159">
        <f t="shared" si="74"/>
        <v>0</v>
      </c>
      <c r="P210" s="159">
        <v>0</v>
      </c>
      <c r="Q210" s="159">
        <f t="shared" si="75"/>
        <v>0</v>
      </c>
      <c r="R210" s="159"/>
      <c r="S210" s="159" t="s">
        <v>132</v>
      </c>
      <c r="T210" s="159" t="s">
        <v>155</v>
      </c>
      <c r="U210" s="159">
        <v>0.33100000000000002</v>
      </c>
      <c r="V210" s="159">
        <f t="shared" si="76"/>
        <v>9.93</v>
      </c>
      <c r="W210" s="159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 t="s">
        <v>139</v>
      </c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52"/>
      <c r="AU210" s="152"/>
      <c r="AV210" s="152"/>
      <c r="AW210" s="152"/>
      <c r="AX210" s="152"/>
      <c r="AY210" s="152"/>
      <c r="AZ210" s="152"/>
      <c r="BA210" s="152"/>
      <c r="BB210" s="152"/>
      <c r="BC210" s="152"/>
      <c r="BD210" s="152"/>
      <c r="BE210" s="152"/>
      <c r="BF210" s="152"/>
      <c r="BG210" s="152"/>
      <c r="BH210" s="152"/>
    </row>
    <row r="211" spans="1:60" outlineLevel="1" x14ac:dyDescent="0.2">
      <c r="A211" s="168">
        <v>189</v>
      </c>
      <c r="B211" s="169" t="s">
        <v>520</v>
      </c>
      <c r="C211" s="183" t="s">
        <v>521</v>
      </c>
      <c r="D211" s="170" t="s">
        <v>144</v>
      </c>
      <c r="E211" s="171">
        <v>10</v>
      </c>
      <c r="F211" s="172"/>
      <c r="G211" s="173">
        <f t="shared" si="70"/>
        <v>0</v>
      </c>
      <c r="H211" s="160"/>
      <c r="I211" s="159">
        <f t="shared" si="71"/>
        <v>0</v>
      </c>
      <c r="J211" s="160"/>
      <c r="K211" s="159">
        <f t="shared" si="72"/>
        <v>0</v>
      </c>
      <c r="L211" s="159">
        <v>21</v>
      </c>
      <c r="M211" s="159">
        <f t="shared" si="73"/>
        <v>0</v>
      </c>
      <c r="N211" s="159">
        <v>1.0000000000000001E-5</v>
      </c>
      <c r="O211" s="159">
        <f t="shared" si="74"/>
        <v>0</v>
      </c>
      <c r="P211" s="159">
        <v>0</v>
      </c>
      <c r="Q211" s="159">
        <f t="shared" si="75"/>
        <v>0</v>
      </c>
      <c r="R211" s="159"/>
      <c r="S211" s="159" t="s">
        <v>138</v>
      </c>
      <c r="T211" s="159" t="s">
        <v>155</v>
      </c>
      <c r="U211" s="159">
        <v>0.14800000000000002</v>
      </c>
      <c r="V211" s="159">
        <f t="shared" si="76"/>
        <v>1.48</v>
      </c>
      <c r="W211" s="159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 t="s">
        <v>139</v>
      </c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2"/>
      <c r="AX211" s="152"/>
      <c r="AY211" s="152"/>
      <c r="AZ211" s="152"/>
      <c r="BA211" s="152"/>
      <c r="BB211" s="152"/>
      <c r="BC211" s="152"/>
      <c r="BD211" s="152"/>
      <c r="BE211" s="152"/>
      <c r="BF211" s="152"/>
      <c r="BG211" s="152"/>
      <c r="BH211" s="152"/>
    </row>
    <row r="212" spans="1:60" x14ac:dyDescent="0.2">
      <c r="A212" s="5"/>
      <c r="B212" s="6"/>
      <c r="C212" s="184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AE212">
        <v>15</v>
      </c>
      <c r="AF212">
        <v>21</v>
      </c>
    </row>
    <row r="213" spans="1:60" x14ac:dyDescent="0.2">
      <c r="A213" s="155"/>
      <c r="B213" s="156" t="s">
        <v>31</v>
      </c>
      <c r="C213" s="185"/>
      <c r="D213" s="157"/>
      <c r="E213" s="158"/>
      <c r="F213" s="158"/>
      <c r="G213" s="180">
        <f>G8+G16+G25+G31+G34+G37+G51+G58+G78+G93+G120+G135+G179+G184+G205</f>
        <v>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AE213">
        <f>SUMIF(L7:L211,AE212,G7:G211)</f>
        <v>0</v>
      </c>
      <c r="AF213">
        <f>SUMIF(L7:L211,AF212,G7:G211)</f>
        <v>0</v>
      </c>
      <c r="AG213" t="s">
        <v>522</v>
      </c>
    </row>
    <row r="214" spans="1:60" x14ac:dyDescent="0.2">
      <c r="A214" s="5"/>
      <c r="B214" s="6"/>
      <c r="C214" s="184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60" x14ac:dyDescent="0.2">
      <c r="A215" s="5"/>
      <c r="B215" s="6"/>
      <c r="C215" s="184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60" x14ac:dyDescent="0.2">
      <c r="A216" s="256" t="s">
        <v>523</v>
      </c>
      <c r="B216" s="256"/>
      <c r="C216" s="257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60" x14ac:dyDescent="0.2">
      <c r="A217" s="237"/>
      <c r="B217" s="238"/>
      <c r="C217" s="239"/>
      <c r="D217" s="238"/>
      <c r="E217" s="238"/>
      <c r="F217" s="238"/>
      <c r="G217" s="2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AG217" t="s">
        <v>524</v>
      </c>
    </row>
    <row r="218" spans="1:60" x14ac:dyDescent="0.2">
      <c r="A218" s="241"/>
      <c r="B218" s="242"/>
      <c r="C218" s="243"/>
      <c r="D218" s="242"/>
      <c r="E218" s="242"/>
      <c r="F218" s="242"/>
      <c r="G218" s="24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60" x14ac:dyDescent="0.2">
      <c r="A219" s="241"/>
      <c r="B219" s="242"/>
      <c r="C219" s="243"/>
      <c r="D219" s="242"/>
      <c r="E219" s="242"/>
      <c r="F219" s="242"/>
      <c r="G219" s="24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60" x14ac:dyDescent="0.2">
      <c r="A220" s="241"/>
      <c r="B220" s="242"/>
      <c r="C220" s="243"/>
      <c r="D220" s="242"/>
      <c r="E220" s="242"/>
      <c r="F220" s="242"/>
      <c r="G220" s="24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60" x14ac:dyDescent="0.2">
      <c r="A221" s="245"/>
      <c r="B221" s="246"/>
      <c r="C221" s="247"/>
      <c r="D221" s="246"/>
      <c r="E221" s="246"/>
      <c r="F221" s="246"/>
      <c r="G221" s="24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60" x14ac:dyDescent="0.2">
      <c r="A222" s="5"/>
      <c r="B222" s="6"/>
      <c r="C222" s="184"/>
      <c r="D222" s="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60" x14ac:dyDescent="0.2">
      <c r="C223" s="186"/>
      <c r="D223" s="143"/>
      <c r="AG223" t="s">
        <v>525</v>
      </c>
    </row>
    <row r="224" spans="1:60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6">
    <mergeCell ref="A217:G221"/>
    <mergeCell ref="A1:G1"/>
    <mergeCell ref="C2:G2"/>
    <mergeCell ref="C3:G3"/>
    <mergeCell ref="C4:G4"/>
    <mergeCell ref="A216:C21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35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38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7</v>
      </c>
      <c r="B1" s="249"/>
      <c r="C1" s="249"/>
      <c r="D1" s="249"/>
      <c r="E1" s="249"/>
      <c r="F1" s="249"/>
      <c r="G1" s="249"/>
      <c r="AG1" t="s">
        <v>103</v>
      </c>
    </row>
    <row r="2" spans="1:60" ht="24.95" customHeight="1" x14ac:dyDescent="0.2">
      <c r="A2" s="144" t="s">
        <v>8</v>
      </c>
      <c r="B2" s="72" t="s">
        <v>44</v>
      </c>
      <c r="C2" s="250" t="s">
        <v>45</v>
      </c>
      <c r="D2" s="251"/>
      <c r="E2" s="251"/>
      <c r="F2" s="251"/>
      <c r="G2" s="252"/>
      <c r="AG2" t="s">
        <v>104</v>
      </c>
    </row>
    <row r="3" spans="1:60" ht="24.95" customHeight="1" x14ac:dyDescent="0.2">
      <c r="A3" s="144" t="s">
        <v>9</v>
      </c>
      <c r="B3" s="72" t="s">
        <v>57</v>
      </c>
      <c r="C3" s="250" t="s">
        <v>58</v>
      </c>
      <c r="D3" s="251"/>
      <c r="E3" s="251"/>
      <c r="F3" s="251"/>
      <c r="G3" s="252"/>
      <c r="AC3" s="91" t="s">
        <v>104</v>
      </c>
      <c r="AG3" t="s">
        <v>105</v>
      </c>
    </row>
    <row r="4" spans="1:60" ht="24.95" customHeight="1" x14ac:dyDescent="0.2">
      <c r="A4" s="145" t="s">
        <v>10</v>
      </c>
      <c r="B4" s="146" t="s">
        <v>61</v>
      </c>
      <c r="C4" s="253" t="s">
        <v>62</v>
      </c>
      <c r="D4" s="254"/>
      <c r="E4" s="254"/>
      <c r="F4" s="254"/>
      <c r="G4" s="255"/>
      <c r="AG4" t="s">
        <v>106</v>
      </c>
    </row>
    <row r="5" spans="1:60" x14ac:dyDescent="0.2">
      <c r="D5" s="143"/>
    </row>
    <row r="6" spans="1:60" ht="38.25" x14ac:dyDescent="0.2">
      <c r="A6" s="148" t="s">
        <v>107</v>
      </c>
      <c r="B6" s="150" t="s">
        <v>108</v>
      </c>
      <c r="C6" s="150" t="s">
        <v>109</v>
      </c>
      <c r="D6" s="149" t="s">
        <v>110</v>
      </c>
      <c r="E6" s="148" t="s">
        <v>111</v>
      </c>
      <c r="F6" s="147" t="s">
        <v>112</v>
      </c>
      <c r="G6" s="148" t="s">
        <v>31</v>
      </c>
      <c r="H6" s="151" t="s">
        <v>32</v>
      </c>
      <c r="I6" s="151" t="s">
        <v>113</v>
      </c>
      <c r="J6" s="151" t="s">
        <v>33</v>
      </c>
      <c r="K6" s="151" t="s">
        <v>114</v>
      </c>
      <c r="L6" s="151" t="s">
        <v>115</v>
      </c>
      <c r="M6" s="151" t="s">
        <v>116</v>
      </c>
      <c r="N6" s="151" t="s">
        <v>117</v>
      </c>
      <c r="O6" s="151" t="s">
        <v>118</v>
      </c>
      <c r="P6" s="151" t="s">
        <v>119</v>
      </c>
      <c r="Q6" s="151" t="s">
        <v>120</v>
      </c>
      <c r="R6" s="151" t="s">
        <v>121</v>
      </c>
      <c r="S6" s="151" t="s">
        <v>122</v>
      </c>
      <c r="T6" s="151" t="s">
        <v>123</v>
      </c>
      <c r="U6" s="151" t="s">
        <v>124</v>
      </c>
      <c r="V6" s="151" t="s">
        <v>125</v>
      </c>
      <c r="W6" s="151" t="s">
        <v>126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2" t="s">
        <v>127</v>
      </c>
      <c r="B8" s="163" t="s">
        <v>85</v>
      </c>
      <c r="C8" s="181" t="s">
        <v>86</v>
      </c>
      <c r="D8" s="164"/>
      <c r="E8" s="165"/>
      <c r="F8" s="166"/>
      <c r="G8" s="167">
        <f>SUMIF(AG9:AG9,"&lt;&gt;NOR",G9:G9)</f>
        <v>0</v>
      </c>
      <c r="H8" s="161"/>
      <c r="I8" s="161">
        <f>SUM(I9:I9)</f>
        <v>0</v>
      </c>
      <c r="J8" s="161"/>
      <c r="K8" s="161">
        <f>SUM(K9:K9)</f>
        <v>0</v>
      </c>
      <c r="L8" s="161"/>
      <c r="M8" s="161">
        <f>SUM(M9:M9)</f>
        <v>0</v>
      </c>
      <c r="N8" s="161"/>
      <c r="O8" s="161">
        <f>SUM(O9:O9)</f>
        <v>0.05</v>
      </c>
      <c r="P8" s="161"/>
      <c r="Q8" s="161">
        <f>SUM(Q9:Q9)</f>
        <v>0</v>
      </c>
      <c r="R8" s="161"/>
      <c r="S8" s="161"/>
      <c r="T8" s="161"/>
      <c r="U8" s="161"/>
      <c r="V8" s="161">
        <f>SUM(V9:V9)</f>
        <v>5.31</v>
      </c>
      <c r="W8" s="161"/>
      <c r="AG8" t="s">
        <v>128</v>
      </c>
    </row>
    <row r="9" spans="1:60" outlineLevel="1" x14ac:dyDescent="0.2">
      <c r="A9" s="174">
        <v>1</v>
      </c>
      <c r="B9" s="175" t="s">
        <v>526</v>
      </c>
      <c r="C9" s="182" t="s">
        <v>527</v>
      </c>
      <c r="D9" s="176" t="s">
        <v>144</v>
      </c>
      <c r="E9" s="177">
        <v>10</v>
      </c>
      <c r="F9" s="178"/>
      <c r="G9" s="179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9">
        <v>5.0900000000000008E-3</v>
      </c>
      <c r="O9" s="159">
        <f>ROUND(E9*N9,2)</f>
        <v>0.05</v>
      </c>
      <c r="P9" s="159">
        <v>0</v>
      </c>
      <c r="Q9" s="159">
        <f>ROUND(E9*P9,2)</f>
        <v>0</v>
      </c>
      <c r="R9" s="159"/>
      <c r="S9" s="159" t="s">
        <v>132</v>
      </c>
      <c r="T9" s="159" t="s">
        <v>155</v>
      </c>
      <c r="U9" s="159">
        <v>0.53100000000000003</v>
      </c>
      <c r="V9" s="159">
        <f>ROUND(E9*U9,2)</f>
        <v>5.31</v>
      </c>
      <c r="W9" s="159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139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x14ac:dyDescent="0.2">
      <c r="A10" s="162" t="s">
        <v>127</v>
      </c>
      <c r="B10" s="163" t="s">
        <v>97</v>
      </c>
      <c r="C10" s="181" t="s">
        <v>98</v>
      </c>
      <c r="D10" s="164"/>
      <c r="E10" s="165"/>
      <c r="F10" s="166"/>
      <c r="G10" s="167">
        <f>SUMIF(AG11:AG11,"&lt;&gt;NOR",G11:G11)</f>
        <v>0</v>
      </c>
      <c r="H10" s="161"/>
      <c r="I10" s="161">
        <f>SUM(I11:I11)</f>
        <v>0</v>
      </c>
      <c r="J10" s="161"/>
      <c r="K10" s="161">
        <f>SUM(K11:K11)</f>
        <v>0</v>
      </c>
      <c r="L10" s="161"/>
      <c r="M10" s="161">
        <f>SUM(M11:M11)</f>
        <v>0</v>
      </c>
      <c r="N10" s="161"/>
      <c r="O10" s="161">
        <f>SUM(O11:O11)</f>
        <v>0</v>
      </c>
      <c r="P10" s="161"/>
      <c r="Q10" s="161">
        <f>SUM(Q11:Q11)</f>
        <v>0</v>
      </c>
      <c r="R10" s="161"/>
      <c r="S10" s="161"/>
      <c r="T10" s="161"/>
      <c r="U10" s="161"/>
      <c r="V10" s="161">
        <f>SUM(V11:V11)</f>
        <v>0</v>
      </c>
      <c r="W10" s="161"/>
      <c r="AG10" t="s">
        <v>128</v>
      </c>
    </row>
    <row r="11" spans="1:60" outlineLevel="1" x14ac:dyDescent="0.2">
      <c r="A11" s="174">
        <v>2</v>
      </c>
      <c r="B11" s="175" t="s">
        <v>528</v>
      </c>
      <c r="C11" s="182" t="s">
        <v>529</v>
      </c>
      <c r="D11" s="176" t="s">
        <v>144</v>
      </c>
      <c r="E11" s="177">
        <v>70</v>
      </c>
      <c r="F11" s="178"/>
      <c r="G11" s="179">
        <f>ROUND(E11*F11,2)</f>
        <v>0</v>
      </c>
      <c r="H11" s="160"/>
      <c r="I11" s="159">
        <f>ROUND(E11*H11,2)</f>
        <v>0</v>
      </c>
      <c r="J11" s="160"/>
      <c r="K11" s="159">
        <f>ROUND(E11*J11,2)</f>
        <v>0</v>
      </c>
      <c r="L11" s="159">
        <v>21</v>
      </c>
      <c r="M11" s="159">
        <f>G11*(1+L11/100)</f>
        <v>0</v>
      </c>
      <c r="N11" s="159">
        <v>0</v>
      </c>
      <c r="O11" s="159">
        <f>ROUND(E11*N11,2)</f>
        <v>0</v>
      </c>
      <c r="P11" s="159">
        <v>0</v>
      </c>
      <c r="Q11" s="159">
        <f>ROUND(E11*P11,2)</f>
        <v>0</v>
      </c>
      <c r="R11" s="159"/>
      <c r="S11" s="159" t="s">
        <v>132</v>
      </c>
      <c r="T11" s="159" t="s">
        <v>133</v>
      </c>
      <c r="U11" s="159">
        <v>0</v>
      </c>
      <c r="V11" s="159">
        <f>ROUND(E11*U11,2)</f>
        <v>0</v>
      </c>
      <c r="W11" s="159"/>
      <c r="X11" s="152"/>
      <c r="Y11" s="152"/>
      <c r="Z11" s="152"/>
      <c r="AA11" s="152"/>
      <c r="AB11" s="152"/>
      <c r="AC11" s="152"/>
      <c r="AD11" s="152"/>
      <c r="AE11" s="152"/>
      <c r="AF11" s="152"/>
      <c r="AG11" s="152" t="s">
        <v>194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x14ac:dyDescent="0.2">
      <c r="A12" s="162" t="s">
        <v>127</v>
      </c>
      <c r="B12" s="163" t="s">
        <v>95</v>
      </c>
      <c r="C12" s="181" t="s">
        <v>96</v>
      </c>
      <c r="D12" s="164"/>
      <c r="E12" s="165"/>
      <c r="F12" s="166"/>
      <c r="G12" s="167">
        <f>SUMIF(AG13:AG14,"&lt;&gt;NOR",G13:G14)</f>
        <v>0</v>
      </c>
      <c r="H12" s="161"/>
      <c r="I12" s="161">
        <f>SUM(I13:I14)</f>
        <v>0</v>
      </c>
      <c r="J12" s="161"/>
      <c r="K12" s="161">
        <f>SUM(K13:K14)</f>
        <v>0</v>
      </c>
      <c r="L12" s="161"/>
      <c r="M12" s="161">
        <f>SUM(M13:M14)</f>
        <v>0</v>
      </c>
      <c r="N12" s="161"/>
      <c r="O12" s="161">
        <f>SUM(O13:O14)</f>
        <v>0</v>
      </c>
      <c r="P12" s="161"/>
      <c r="Q12" s="161">
        <f>SUM(Q13:Q14)</f>
        <v>0</v>
      </c>
      <c r="R12" s="161"/>
      <c r="S12" s="161"/>
      <c r="T12" s="161"/>
      <c r="U12" s="161"/>
      <c r="V12" s="161">
        <f>SUM(V13:V14)</f>
        <v>1.1200000000000001</v>
      </c>
      <c r="W12" s="161"/>
      <c r="AG12" t="s">
        <v>128</v>
      </c>
    </row>
    <row r="13" spans="1:60" outlineLevel="1" x14ac:dyDescent="0.2">
      <c r="A13" s="174">
        <v>3</v>
      </c>
      <c r="B13" s="175" t="s">
        <v>459</v>
      </c>
      <c r="C13" s="182" t="s">
        <v>460</v>
      </c>
      <c r="D13" s="176" t="s">
        <v>131</v>
      </c>
      <c r="E13" s="177">
        <v>2</v>
      </c>
      <c r="F13" s="178"/>
      <c r="G13" s="179">
        <f>ROUND(E13*F13,2)</f>
        <v>0</v>
      </c>
      <c r="H13" s="160"/>
      <c r="I13" s="159">
        <f>ROUND(E13*H13,2)</f>
        <v>0</v>
      </c>
      <c r="J13" s="160"/>
      <c r="K13" s="159">
        <f>ROUND(E13*J13,2)</f>
        <v>0</v>
      </c>
      <c r="L13" s="159">
        <v>21</v>
      </c>
      <c r="M13" s="159">
        <f>G13*(1+L13/100)</f>
        <v>0</v>
      </c>
      <c r="N13" s="159">
        <v>0</v>
      </c>
      <c r="O13" s="159">
        <f>ROUND(E13*N13,2)</f>
        <v>0</v>
      </c>
      <c r="P13" s="159">
        <v>0</v>
      </c>
      <c r="Q13" s="159">
        <f>ROUND(E13*P13,2)</f>
        <v>0</v>
      </c>
      <c r="R13" s="159"/>
      <c r="S13" s="159" t="s">
        <v>132</v>
      </c>
      <c r="T13" s="159" t="s">
        <v>133</v>
      </c>
      <c r="U13" s="159">
        <v>0.40300000000000002</v>
      </c>
      <c r="V13" s="159">
        <f>ROUND(E13*U13,2)</f>
        <v>0.81</v>
      </c>
      <c r="W13" s="159"/>
      <c r="X13" s="152"/>
      <c r="Y13" s="152"/>
      <c r="Z13" s="152"/>
      <c r="AA13" s="152"/>
      <c r="AB13" s="152"/>
      <c r="AC13" s="152"/>
      <c r="AD13" s="152"/>
      <c r="AE13" s="152"/>
      <c r="AF13" s="152"/>
      <c r="AG13" s="152" t="s">
        <v>194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74">
        <v>4</v>
      </c>
      <c r="B14" s="175" t="s">
        <v>461</v>
      </c>
      <c r="C14" s="182" t="s">
        <v>462</v>
      </c>
      <c r="D14" s="176" t="s">
        <v>131</v>
      </c>
      <c r="E14" s="177">
        <v>2</v>
      </c>
      <c r="F14" s="178"/>
      <c r="G14" s="179">
        <f>ROUND(E14*F14,2)</f>
        <v>0</v>
      </c>
      <c r="H14" s="160"/>
      <c r="I14" s="159">
        <f>ROUND(E14*H14,2)</f>
        <v>0</v>
      </c>
      <c r="J14" s="160"/>
      <c r="K14" s="159">
        <f>ROUND(E14*J14,2)</f>
        <v>0</v>
      </c>
      <c r="L14" s="159">
        <v>21</v>
      </c>
      <c r="M14" s="159">
        <f>G14*(1+L14/100)</f>
        <v>0</v>
      </c>
      <c r="N14" s="159">
        <v>0</v>
      </c>
      <c r="O14" s="159">
        <f>ROUND(E14*N14,2)</f>
        <v>0</v>
      </c>
      <c r="P14" s="159">
        <v>0</v>
      </c>
      <c r="Q14" s="159">
        <f>ROUND(E14*P14,2)</f>
        <v>0</v>
      </c>
      <c r="R14" s="159"/>
      <c r="S14" s="159" t="s">
        <v>132</v>
      </c>
      <c r="T14" s="159" t="s">
        <v>133</v>
      </c>
      <c r="U14" s="159">
        <v>0.15600000000000003</v>
      </c>
      <c r="V14" s="159">
        <f>ROUND(E14*U14,2)</f>
        <v>0.31</v>
      </c>
      <c r="W14" s="159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194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x14ac:dyDescent="0.2">
      <c r="A15" s="162" t="s">
        <v>127</v>
      </c>
      <c r="B15" s="163" t="s">
        <v>85</v>
      </c>
      <c r="C15" s="181" t="s">
        <v>86</v>
      </c>
      <c r="D15" s="164"/>
      <c r="E15" s="165"/>
      <c r="F15" s="166"/>
      <c r="G15" s="167">
        <f>SUMIF(AG16:AG18,"&lt;&gt;NOR",G16:G18)</f>
        <v>0</v>
      </c>
      <c r="H15" s="161"/>
      <c r="I15" s="161">
        <f>SUM(I16:I18)</f>
        <v>0</v>
      </c>
      <c r="J15" s="161"/>
      <c r="K15" s="161">
        <f>SUM(K16:K18)</f>
        <v>0</v>
      </c>
      <c r="L15" s="161"/>
      <c r="M15" s="161">
        <f>SUM(M16:M18)</f>
        <v>0</v>
      </c>
      <c r="N15" s="161"/>
      <c r="O15" s="161">
        <f>SUM(O16:O18)</f>
        <v>1.31</v>
      </c>
      <c r="P15" s="161"/>
      <c r="Q15" s="161">
        <f>SUM(Q16:Q18)</f>
        <v>0</v>
      </c>
      <c r="R15" s="161"/>
      <c r="S15" s="161"/>
      <c r="T15" s="161"/>
      <c r="U15" s="161"/>
      <c r="V15" s="161">
        <f>SUM(V16:V18)</f>
        <v>52.15</v>
      </c>
      <c r="W15" s="161"/>
      <c r="AG15" t="s">
        <v>128</v>
      </c>
    </row>
    <row r="16" spans="1:60" outlineLevel="1" x14ac:dyDescent="0.2">
      <c r="A16" s="174">
        <v>5</v>
      </c>
      <c r="B16" s="175" t="s">
        <v>530</v>
      </c>
      <c r="C16" s="182" t="s">
        <v>531</v>
      </c>
      <c r="D16" s="176" t="s">
        <v>144</v>
      </c>
      <c r="E16" s="177">
        <v>13</v>
      </c>
      <c r="F16" s="178"/>
      <c r="G16" s="179">
        <f>ROUND(E16*F16,2)</f>
        <v>0</v>
      </c>
      <c r="H16" s="160"/>
      <c r="I16" s="159">
        <f>ROUND(E16*H16,2)</f>
        <v>0</v>
      </c>
      <c r="J16" s="160"/>
      <c r="K16" s="159">
        <f>ROUND(E16*J16,2)</f>
        <v>0</v>
      </c>
      <c r="L16" s="159">
        <v>21</v>
      </c>
      <c r="M16" s="159">
        <f>G16*(1+L16/100)</f>
        <v>0</v>
      </c>
      <c r="N16" s="159">
        <v>1.2490000000000001E-2</v>
      </c>
      <c r="O16" s="159">
        <f>ROUND(E16*N16,2)</f>
        <v>0.16</v>
      </c>
      <c r="P16" s="159">
        <v>0</v>
      </c>
      <c r="Q16" s="159">
        <f>ROUND(E16*P16,2)</f>
        <v>0</v>
      </c>
      <c r="R16" s="159"/>
      <c r="S16" s="159" t="s">
        <v>132</v>
      </c>
      <c r="T16" s="159" t="s">
        <v>155</v>
      </c>
      <c r="U16" s="159">
        <v>0.70400000000000007</v>
      </c>
      <c r="V16" s="159">
        <f>ROUND(E16*U16,2)</f>
        <v>9.15</v>
      </c>
      <c r="W16" s="159"/>
      <c r="X16" s="152"/>
      <c r="Y16" s="152"/>
      <c r="Z16" s="152"/>
      <c r="AA16" s="152"/>
      <c r="AB16" s="152"/>
      <c r="AC16" s="152"/>
      <c r="AD16" s="152"/>
      <c r="AE16" s="152"/>
      <c r="AF16" s="152"/>
      <c r="AG16" s="152" t="s">
        <v>139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4">
        <v>6</v>
      </c>
      <c r="B17" s="175" t="s">
        <v>532</v>
      </c>
      <c r="C17" s="182" t="s">
        <v>533</v>
      </c>
      <c r="D17" s="176" t="s">
        <v>144</v>
      </c>
      <c r="E17" s="177">
        <v>50</v>
      </c>
      <c r="F17" s="178"/>
      <c r="G17" s="179">
        <f>ROUND(E17*F17,2)</f>
        <v>0</v>
      </c>
      <c r="H17" s="160"/>
      <c r="I17" s="159">
        <f>ROUND(E17*H17,2)</f>
        <v>0</v>
      </c>
      <c r="J17" s="160"/>
      <c r="K17" s="159">
        <f>ROUND(E17*J17,2)</f>
        <v>0</v>
      </c>
      <c r="L17" s="159">
        <v>21</v>
      </c>
      <c r="M17" s="159">
        <f>G17*(1+L17/100)</f>
        <v>0</v>
      </c>
      <c r="N17" s="159">
        <v>2.1730000000000003E-2</v>
      </c>
      <c r="O17" s="159">
        <f>ROUND(E17*N17,2)</f>
        <v>1.0900000000000001</v>
      </c>
      <c r="P17" s="159">
        <v>0</v>
      </c>
      <c r="Q17" s="159">
        <f>ROUND(E17*P17,2)</f>
        <v>0</v>
      </c>
      <c r="R17" s="159"/>
      <c r="S17" s="159" t="s">
        <v>132</v>
      </c>
      <c r="T17" s="159" t="s">
        <v>155</v>
      </c>
      <c r="U17" s="159">
        <v>0.79300000000000004</v>
      </c>
      <c r="V17" s="159">
        <f>ROUND(E17*U17,2)</f>
        <v>39.65</v>
      </c>
      <c r="W17" s="159"/>
      <c r="X17" s="152"/>
      <c r="Y17" s="152"/>
      <c r="Z17" s="152"/>
      <c r="AA17" s="152"/>
      <c r="AB17" s="152"/>
      <c r="AC17" s="152"/>
      <c r="AD17" s="152"/>
      <c r="AE17" s="152"/>
      <c r="AF17" s="152"/>
      <c r="AG17" s="152" t="s">
        <v>139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ht="22.5" outlineLevel="1" x14ac:dyDescent="0.2">
      <c r="A18" s="174">
        <v>7</v>
      </c>
      <c r="B18" s="175" t="s">
        <v>534</v>
      </c>
      <c r="C18" s="182" t="s">
        <v>535</v>
      </c>
      <c r="D18" s="176" t="s">
        <v>144</v>
      </c>
      <c r="E18" s="177">
        <v>6</v>
      </c>
      <c r="F18" s="178"/>
      <c r="G18" s="179">
        <f>ROUND(E18*F18,2)</f>
        <v>0</v>
      </c>
      <c r="H18" s="160"/>
      <c r="I18" s="159">
        <f>ROUND(E18*H18,2)</f>
        <v>0</v>
      </c>
      <c r="J18" s="160"/>
      <c r="K18" s="159">
        <f>ROUND(E18*J18,2)</f>
        <v>0</v>
      </c>
      <c r="L18" s="159">
        <v>21</v>
      </c>
      <c r="M18" s="159">
        <f>G18*(1+L18/100)</f>
        <v>0</v>
      </c>
      <c r="N18" s="159">
        <v>1.0480000000000001E-2</v>
      </c>
      <c r="O18" s="159">
        <f>ROUND(E18*N18,2)</f>
        <v>0.06</v>
      </c>
      <c r="P18" s="159">
        <v>0</v>
      </c>
      <c r="Q18" s="159">
        <f>ROUND(E18*P18,2)</f>
        <v>0</v>
      </c>
      <c r="R18" s="159"/>
      <c r="S18" s="159" t="s">
        <v>132</v>
      </c>
      <c r="T18" s="159" t="s">
        <v>155</v>
      </c>
      <c r="U18" s="159">
        <v>0.55900000000000005</v>
      </c>
      <c r="V18" s="159">
        <f>ROUND(E18*U18,2)</f>
        <v>3.35</v>
      </c>
      <c r="W18" s="159"/>
      <c r="X18" s="152"/>
      <c r="Y18" s="152"/>
      <c r="Z18" s="152"/>
      <c r="AA18" s="152"/>
      <c r="AB18" s="152"/>
      <c r="AC18" s="152"/>
      <c r="AD18" s="152"/>
      <c r="AE18" s="152"/>
      <c r="AF18" s="152"/>
      <c r="AG18" s="152" t="s">
        <v>139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x14ac:dyDescent="0.2">
      <c r="A19" s="162" t="s">
        <v>127</v>
      </c>
      <c r="B19" s="163" t="s">
        <v>95</v>
      </c>
      <c r="C19" s="181" t="s">
        <v>96</v>
      </c>
      <c r="D19" s="164"/>
      <c r="E19" s="165"/>
      <c r="F19" s="166"/>
      <c r="G19" s="167">
        <f>SUMIF(AG20:AG23,"&lt;&gt;NOR",G20:G23)</f>
        <v>0</v>
      </c>
      <c r="H19" s="161"/>
      <c r="I19" s="161">
        <f>SUM(I20:I23)</f>
        <v>0</v>
      </c>
      <c r="J19" s="161"/>
      <c r="K19" s="161">
        <f>SUM(K20:K23)</f>
        <v>0</v>
      </c>
      <c r="L19" s="161"/>
      <c r="M19" s="161">
        <f>SUM(M20:M23)</f>
        <v>0</v>
      </c>
      <c r="N19" s="161"/>
      <c r="O19" s="161">
        <f>SUM(O20:O23)</f>
        <v>0</v>
      </c>
      <c r="P19" s="161"/>
      <c r="Q19" s="161">
        <f>SUM(Q20:Q23)</f>
        <v>0</v>
      </c>
      <c r="R19" s="161"/>
      <c r="S19" s="161"/>
      <c r="T19" s="161"/>
      <c r="U19" s="161"/>
      <c r="V19" s="161">
        <f>SUM(V20:V23)</f>
        <v>10.239999999999998</v>
      </c>
      <c r="W19" s="161"/>
      <c r="AG19" t="s">
        <v>128</v>
      </c>
    </row>
    <row r="20" spans="1:60" outlineLevel="1" x14ac:dyDescent="0.2">
      <c r="A20" s="174">
        <v>8</v>
      </c>
      <c r="B20" s="175" t="s">
        <v>536</v>
      </c>
      <c r="C20" s="182" t="s">
        <v>537</v>
      </c>
      <c r="D20" s="176" t="s">
        <v>144</v>
      </c>
      <c r="E20" s="177">
        <v>65</v>
      </c>
      <c r="F20" s="178"/>
      <c r="G20" s="179">
        <f>ROUND(E20*F20,2)</f>
        <v>0</v>
      </c>
      <c r="H20" s="160"/>
      <c r="I20" s="159">
        <f>ROUND(E20*H20,2)</f>
        <v>0</v>
      </c>
      <c r="J20" s="160"/>
      <c r="K20" s="159">
        <f>ROUND(E20*J20,2)</f>
        <v>0</v>
      </c>
      <c r="L20" s="159">
        <v>21</v>
      </c>
      <c r="M20" s="159">
        <f>G20*(1+L20/100)</f>
        <v>0</v>
      </c>
      <c r="N20" s="159">
        <v>0</v>
      </c>
      <c r="O20" s="159">
        <f>ROUND(E20*N20,2)</f>
        <v>0</v>
      </c>
      <c r="P20" s="159">
        <v>0</v>
      </c>
      <c r="Q20" s="159">
        <f>ROUND(E20*P20,2)</f>
        <v>0</v>
      </c>
      <c r="R20" s="159"/>
      <c r="S20" s="159" t="s">
        <v>132</v>
      </c>
      <c r="T20" s="159" t="s">
        <v>133</v>
      </c>
      <c r="U20" s="159">
        <v>0.11600000000000001</v>
      </c>
      <c r="V20" s="159">
        <f>ROUND(E20*U20,2)</f>
        <v>7.54</v>
      </c>
      <c r="W20" s="159"/>
      <c r="X20" s="152"/>
      <c r="Y20" s="152"/>
      <c r="Z20" s="152"/>
      <c r="AA20" s="152"/>
      <c r="AB20" s="152"/>
      <c r="AC20" s="152"/>
      <c r="AD20" s="152"/>
      <c r="AE20" s="152"/>
      <c r="AF20" s="152"/>
      <c r="AG20" s="152" t="s">
        <v>194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74">
        <v>9</v>
      </c>
      <c r="B21" s="175" t="s">
        <v>538</v>
      </c>
      <c r="C21" s="182" t="s">
        <v>539</v>
      </c>
      <c r="D21" s="176" t="s">
        <v>144</v>
      </c>
      <c r="E21" s="177">
        <v>65</v>
      </c>
      <c r="F21" s="178"/>
      <c r="G21" s="179">
        <f>ROUND(E21*F21,2)</f>
        <v>0</v>
      </c>
      <c r="H21" s="160"/>
      <c r="I21" s="159">
        <f>ROUND(E21*H21,2)</f>
        <v>0</v>
      </c>
      <c r="J21" s="160"/>
      <c r="K21" s="159">
        <f>ROUND(E21*J21,2)</f>
        <v>0</v>
      </c>
      <c r="L21" s="159">
        <v>21</v>
      </c>
      <c r="M21" s="159">
        <f>G21*(1+L21/100)</f>
        <v>0</v>
      </c>
      <c r="N21" s="159">
        <v>3.0000000000000001E-5</v>
      </c>
      <c r="O21" s="159">
        <f>ROUND(E21*N21,2)</f>
        <v>0</v>
      </c>
      <c r="P21" s="159">
        <v>0</v>
      </c>
      <c r="Q21" s="159">
        <f>ROUND(E21*P21,2)</f>
        <v>0</v>
      </c>
      <c r="R21" s="159"/>
      <c r="S21" s="159" t="s">
        <v>132</v>
      </c>
      <c r="T21" s="159" t="s">
        <v>155</v>
      </c>
      <c r="U21" s="159">
        <v>2.9000000000000001E-2</v>
      </c>
      <c r="V21" s="159">
        <f>ROUND(E21*U21,2)</f>
        <v>1.89</v>
      </c>
      <c r="W21" s="159"/>
      <c r="X21" s="152"/>
      <c r="Y21" s="152"/>
      <c r="Z21" s="152"/>
      <c r="AA21" s="152"/>
      <c r="AB21" s="152"/>
      <c r="AC21" s="152"/>
      <c r="AD21" s="152"/>
      <c r="AE21" s="152"/>
      <c r="AF21" s="152"/>
      <c r="AG21" s="152" t="s">
        <v>139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74">
        <v>10</v>
      </c>
      <c r="B22" s="175" t="s">
        <v>540</v>
      </c>
      <c r="C22" s="182" t="s">
        <v>541</v>
      </c>
      <c r="D22" s="176" t="s">
        <v>144</v>
      </c>
      <c r="E22" s="177">
        <v>5</v>
      </c>
      <c r="F22" s="178"/>
      <c r="G22" s="179">
        <f>ROUND(E22*F22,2)</f>
        <v>0</v>
      </c>
      <c r="H22" s="160"/>
      <c r="I22" s="159">
        <f>ROUND(E22*H22,2)</f>
        <v>0</v>
      </c>
      <c r="J22" s="160"/>
      <c r="K22" s="159">
        <f>ROUND(E22*J22,2)</f>
        <v>0</v>
      </c>
      <c r="L22" s="159">
        <v>21</v>
      </c>
      <c r="M22" s="159">
        <f>G22*(1+L22/100)</f>
        <v>0</v>
      </c>
      <c r="N22" s="159">
        <v>4.0000000000000003E-5</v>
      </c>
      <c r="O22" s="159">
        <f>ROUND(E22*N22,2)</f>
        <v>0</v>
      </c>
      <c r="P22" s="159">
        <v>0</v>
      </c>
      <c r="Q22" s="159">
        <f>ROUND(E22*P22,2)</f>
        <v>0</v>
      </c>
      <c r="R22" s="159"/>
      <c r="S22" s="159" t="s">
        <v>132</v>
      </c>
      <c r="T22" s="159" t="s">
        <v>155</v>
      </c>
      <c r="U22" s="159">
        <v>2.1000000000000001E-2</v>
      </c>
      <c r="V22" s="159">
        <f>ROUND(E22*U22,2)</f>
        <v>0.11</v>
      </c>
      <c r="W22" s="159"/>
      <c r="X22" s="152"/>
      <c r="Y22" s="152"/>
      <c r="Z22" s="152"/>
      <c r="AA22" s="152"/>
      <c r="AB22" s="152"/>
      <c r="AC22" s="152"/>
      <c r="AD22" s="152"/>
      <c r="AE22" s="152"/>
      <c r="AF22" s="152"/>
      <c r="AG22" s="152" t="s">
        <v>139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4">
        <v>11</v>
      </c>
      <c r="B23" s="175" t="s">
        <v>542</v>
      </c>
      <c r="C23" s="182" t="s">
        <v>543</v>
      </c>
      <c r="D23" s="176" t="s">
        <v>144</v>
      </c>
      <c r="E23" s="177">
        <v>5</v>
      </c>
      <c r="F23" s="178"/>
      <c r="G23" s="179">
        <f>ROUND(E23*F23,2)</f>
        <v>0</v>
      </c>
      <c r="H23" s="160"/>
      <c r="I23" s="159">
        <f>ROUND(E23*H23,2)</f>
        <v>0</v>
      </c>
      <c r="J23" s="160"/>
      <c r="K23" s="159">
        <f>ROUND(E23*J23,2)</f>
        <v>0</v>
      </c>
      <c r="L23" s="159">
        <v>21</v>
      </c>
      <c r="M23" s="159">
        <f>G23*(1+L23/100)</f>
        <v>0</v>
      </c>
      <c r="N23" s="159">
        <v>1.2E-4</v>
      </c>
      <c r="O23" s="159">
        <f>ROUND(E23*N23,2)</f>
        <v>0</v>
      </c>
      <c r="P23" s="159">
        <v>0</v>
      </c>
      <c r="Q23" s="159">
        <f>ROUND(E23*P23,2)</f>
        <v>0</v>
      </c>
      <c r="R23" s="159"/>
      <c r="S23" s="159" t="s">
        <v>132</v>
      </c>
      <c r="T23" s="159" t="s">
        <v>155</v>
      </c>
      <c r="U23" s="159">
        <v>0.14000000000000001</v>
      </c>
      <c r="V23" s="159">
        <f>ROUND(E23*U23,2)</f>
        <v>0.7</v>
      </c>
      <c r="W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 t="s">
        <v>139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x14ac:dyDescent="0.2">
      <c r="A24" s="162" t="s">
        <v>127</v>
      </c>
      <c r="B24" s="163" t="s">
        <v>85</v>
      </c>
      <c r="C24" s="181" t="s">
        <v>86</v>
      </c>
      <c r="D24" s="164"/>
      <c r="E24" s="165"/>
      <c r="F24" s="166"/>
      <c r="G24" s="167">
        <f>SUMIF(AG25:AG25,"&lt;&gt;NOR",G25:G25)</f>
        <v>0</v>
      </c>
      <c r="H24" s="161"/>
      <c r="I24" s="161">
        <f>SUM(I25:I25)</f>
        <v>0</v>
      </c>
      <c r="J24" s="161"/>
      <c r="K24" s="161">
        <f>SUM(K25:K25)</f>
        <v>0</v>
      </c>
      <c r="L24" s="161"/>
      <c r="M24" s="161">
        <f>SUM(M25:M25)</f>
        <v>0</v>
      </c>
      <c r="N24" s="161"/>
      <c r="O24" s="161">
        <f>SUM(O25:O25)</f>
        <v>0.06</v>
      </c>
      <c r="P24" s="161"/>
      <c r="Q24" s="161">
        <f>SUM(Q25:Q25)</f>
        <v>0</v>
      </c>
      <c r="R24" s="161"/>
      <c r="S24" s="161"/>
      <c r="T24" s="161"/>
      <c r="U24" s="161"/>
      <c r="V24" s="161">
        <f>SUM(V25:V25)</f>
        <v>3.44</v>
      </c>
      <c r="W24" s="161"/>
      <c r="AG24" t="s">
        <v>128</v>
      </c>
    </row>
    <row r="25" spans="1:60" outlineLevel="1" x14ac:dyDescent="0.2">
      <c r="A25" s="174">
        <v>12</v>
      </c>
      <c r="B25" s="175" t="s">
        <v>544</v>
      </c>
      <c r="C25" s="182" t="s">
        <v>545</v>
      </c>
      <c r="D25" s="176" t="s">
        <v>144</v>
      </c>
      <c r="E25" s="177">
        <v>5</v>
      </c>
      <c r="F25" s="178"/>
      <c r="G25" s="179">
        <f>ROUND(E25*F25,2)</f>
        <v>0</v>
      </c>
      <c r="H25" s="160"/>
      <c r="I25" s="159">
        <f>ROUND(E25*H25,2)</f>
        <v>0</v>
      </c>
      <c r="J25" s="160"/>
      <c r="K25" s="159">
        <f>ROUND(E25*J25,2)</f>
        <v>0</v>
      </c>
      <c r="L25" s="159">
        <v>21</v>
      </c>
      <c r="M25" s="159">
        <f>G25*(1+L25/100)</f>
        <v>0</v>
      </c>
      <c r="N25" s="159">
        <v>1.2530000000000001E-2</v>
      </c>
      <c r="O25" s="159">
        <f>ROUND(E25*N25,2)</f>
        <v>0.06</v>
      </c>
      <c r="P25" s="159">
        <v>0</v>
      </c>
      <c r="Q25" s="159">
        <f>ROUND(E25*P25,2)</f>
        <v>0</v>
      </c>
      <c r="R25" s="159"/>
      <c r="S25" s="159" t="s">
        <v>132</v>
      </c>
      <c r="T25" s="159" t="s">
        <v>155</v>
      </c>
      <c r="U25" s="159">
        <v>0.68700000000000006</v>
      </c>
      <c r="V25" s="159">
        <f>ROUND(E25*U25,2)</f>
        <v>3.44</v>
      </c>
      <c r="W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 t="s">
        <v>139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x14ac:dyDescent="0.2">
      <c r="A26" s="162" t="s">
        <v>127</v>
      </c>
      <c r="B26" s="163" t="s">
        <v>97</v>
      </c>
      <c r="C26" s="181" t="s">
        <v>98</v>
      </c>
      <c r="D26" s="164"/>
      <c r="E26" s="165"/>
      <c r="F26" s="166"/>
      <c r="G26" s="167">
        <f>SUMIF(AG27:AG27,"&lt;&gt;NOR",G27:G27)</f>
        <v>0</v>
      </c>
      <c r="H26" s="161"/>
      <c r="I26" s="161">
        <f>SUM(I27:I27)</f>
        <v>0</v>
      </c>
      <c r="J26" s="161"/>
      <c r="K26" s="161">
        <f>SUM(K27:K27)</f>
        <v>0</v>
      </c>
      <c r="L26" s="161"/>
      <c r="M26" s="161">
        <f>SUM(M27:M27)</f>
        <v>0</v>
      </c>
      <c r="N26" s="161"/>
      <c r="O26" s="161">
        <f>SUM(O27:O27)</f>
        <v>0</v>
      </c>
      <c r="P26" s="161"/>
      <c r="Q26" s="161">
        <f>SUM(Q27:Q27)</f>
        <v>0</v>
      </c>
      <c r="R26" s="161"/>
      <c r="S26" s="161"/>
      <c r="T26" s="161"/>
      <c r="U26" s="161"/>
      <c r="V26" s="161">
        <f>SUM(V27:V27)</f>
        <v>4.34</v>
      </c>
      <c r="W26" s="161"/>
      <c r="AG26" t="s">
        <v>128</v>
      </c>
    </row>
    <row r="27" spans="1:60" outlineLevel="1" x14ac:dyDescent="0.2">
      <c r="A27" s="174">
        <v>13</v>
      </c>
      <c r="B27" s="175" t="s">
        <v>546</v>
      </c>
      <c r="C27" s="182" t="s">
        <v>547</v>
      </c>
      <c r="D27" s="176" t="s">
        <v>144</v>
      </c>
      <c r="E27" s="177">
        <v>70</v>
      </c>
      <c r="F27" s="178"/>
      <c r="G27" s="179">
        <f>ROUND(E27*F27,2)</f>
        <v>0</v>
      </c>
      <c r="H27" s="160"/>
      <c r="I27" s="159">
        <f>ROUND(E27*H27,2)</f>
        <v>0</v>
      </c>
      <c r="J27" s="160"/>
      <c r="K27" s="159">
        <f>ROUND(E27*J27,2)</f>
        <v>0</v>
      </c>
      <c r="L27" s="159">
        <v>21</v>
      </c>
      <c r="M27" s="159">
        <f>G27*(1+L27/100)</f>
        <v>0</v>
      </c>
      <c r="N27" s="159">
        <v>0</v>
      </c>
      <c r="O27" s="159">
        <f>ROUND(E27*N27,2)</f>
        <v>0</v>
      </c>
      <c r="P27" s="159">
        <v>0</v>
      </c>
      <c r="Q27" s="159">
        <f>ROUND(E27*P27,2)</f>
        <v>0</v>
      </c>
      <c r="R27" s="159"/>
      <c r="S27" s="159" t="s">
        <v>132</v>
      </c>
      <c r="T27" s="159" t="s">
        <v>133</v>
      </c>
      <c r="U27" s="159">
        <v>6.2000000000000006E-2</v>
      </c>
      <c r="V27" s="159">
        <f>ROUND(E27*U27,2)</f>
        <v>4.34</v>
      </c>
      <c r="W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 t="s">
        <v>194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x14ac:dyDescent="0.2">
      <c r="A28" s="162" t="s">
        <v>127</v>
      </c>
      <c r="B28" s="163" t="s">
        <v>85</v>
      </c>
      <c r="C28" s="181" t="s">
        <v>86</v>
      </c>
      <c r="D28" s="164"/>
      <c r="E28" s="165"/>
      <c r="F28" s="166"/>
      <c r="G28" s="167">
        <f>SUMIF(AG29:AG30,"&lt;&gt;NOR",G29:G30)</f>
        <v>0</v>
      </c>
      <c r="H28" s="161"/>
      <c r="I28" s="161">
        <f>SUM(I29:I30)</f>
        <v>0</v>
      </c>
      <c r="J28" s="161"/>
      <c r="K28" s="161">
        <f>SUM(K29:K30)</f>
        <v>0</v>
      </c>
      <c r="L28" s="161"/>
      <c r="M28" s="161">
        <f>SUM(M29:M30)</f>
        <v>0</v>
      </c>
      <c r="N28" s="161"/>
      <c r="O28" s="161">
        <f>SUM(O29:O30)</f>
        <v>0</v>
      </c>
      <c r="P28" s="161"/>
      <c r="Q28" s="161">
        <f>SUM(Q29:Q30)</f>
        <v>0</v>
      </c>
      <c r="R28" s="161"/>
      <c r="S28" s="161"/>
      <c r="T28" s="161"/>
      <c r="U28" s="161"/>
      <c r="V28" s="161">
        <f>SUM(V29:V30)</f>
        <v>1.76</v>
      </c>
      <c r="W28" s="161"/>
      <c r="AG28" t="s">
        <v>128</v>
      </c>
    </row>
    <row r="29" spans="1:60" outlineLevel="1" x14ac:dyDescent="0.2">
      <c r="A29" s="174">
        <v>14</v>
      </c>
      <c r="B29" s="175" t="s">
        <v>548</v>
      </c>
      <c r="C29" s="182" t="s">
        <v>549</v>
      </c>
      <c r="D29" s="176" t="s">
        <v>178</v>
      </c>
      <c r="E29" s="177">
        <v>1</v>
      </c>
      <c r="F29" s="178"/>
      <c r="G29" s="179">
        <f>ROUND(E29*F29,2)</f>
        <v>0</v>
      </c>
      <c r="H29" s="160"/>
      <c r="I29" s="159">
        <f>ROUND(E29*H29,2)</f>
        <v>0</v>
      </c>
      <c r="J29" s="160"/>
      <c r="K29" s="159">
        <f>ROUND(E29*J29,2)</f>
        <v>0</v>
      </c>
      <c r="L29" s="159">
        <v>21</v>
      </c>
      <c r="M29" s="159">
        <f>G29*(1+L29/100)</f>
        <v>0</v>
      </c>
      <c r="N29" s="159">
        <v>0</v>
      </c>
      <c r="O29" s="159">
        <f>ROUND(E29*N29,2)</f>
        <v>0</v>
      </c>
      <c r="P29" s="159">
        <v>0</v>
      </c>
      <c r="Q29" s="159">
        <f>ROUND(E29*P29,2)</f>
        <v>0</v>
      </c>
      <c r="R29" s="159"/>
      <c r="S29" s="159" t="s">
        <v>138</v>
      </c>
      <c r="T29" s="159" t="s">
        <v>133</v>
      </c>
      <c r="U29" s="159">
        <v>0</v>
      </c>
      <c r="V29" s="159">
        <f>ROUND(E29*U29,2)</f>
        <v>0</v>
      </c>
      <c r="W29" s="159"/>
      <c r="X29" s="152"/>
      <c r="Y29" s="152"/>
      <c r="Z29" s="152"/>
      <c r="AA29" s="152"/>
      <c r="AB29" s="152"/>
      <c r="AC29" s="152"/>
      <c r="AD29" s="152"/>
      <c r="AE29" s="152"/>
      <c r="AF29" s="152"/>
      <c r="AG29" s="152" t="s">
        <v>139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4">
        <v>15</v>
      </c>
      <c r="B30" s="175" t="s">
        <v>550</v>
      </c>
      <c r="C30" s="182" t="s">
        <v>551</v>
      </c>
      <c r="D30" s="176" t="s">
        <v>219</v>
      </c>
      <c r="E30" s="177">
        <v>1.32</v>
      </c>
      <c r="F30" s="178"/>
      <c r="G30" s="179">
        <f>ROUND(E30*F30,2)</f>
        <v>0</v>
      </c>
      <c r="H30" s="160"/>
      <c r="I30" s="159">
        <f>ROUND(E30*H30,2)</f>
        <v>0</v>
      </c>
      <c r="J30" s="160"/>
      <c r="K30" s="159">
        <f>ROUND(E30*J30,2)</f>
        <v>0</v>
      </c>
      <c r="L30" s="159">
        <v>21</v>
      </c>
      <c r="M30" s="159">
        <f>G30*(1+L30/100)</f>
        <v>0</v>
      </c>
      <c r="N30" s="159">
        <v>0</v>
      </c>
      <c r="O30" s="159">
        <f>ROUND(E30*N30,2)</f>
        <v>0</v>
      </c>
      <c r="P30" s="159">
        <v>0</v>
      </c>
      <c r="Q30" s="159">
        <f>ROUND(E30*P30,2)</f>
        <v>0</v>
      </c>
      <c r="R30" s="159"/>
      <c r="S30" s="159" t="s">
        <v>132</v>
      </c>
      <c r="T30" s="159" t="s">
        <v>155</v>
      </c>
      <c r="U30" s="159">
        <v>1.3330000000000002</v>
      </c>
      <c r="V30" s="159">
        <f>ROUND(E30*U30,2)</f>
        <v>1.76</v>
      </c>
      <c r="W30" s="159"/>
      <c r="X30" s="152"/>
      <c r="Y30" s="152"/>
      <c r="Z30" s="152"/>
      <c r="AA30" s="152"/>
      <c r="AB30" s="152"/>
      <c r="AC30" s="152"/>
      <c r="AD30" s="152"/>
      <c r="AE30" s="152"/>
      <c r="AF30" s="152"/>
      <c r="AG30" s="152" t="s">
        <v>139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x14ac:dyDescent="0.2">
      <c r="A31" s="162" t="s">
        <v>127</v>
      </c>
      <c r="B31" s="163" t="s">
        <v>93</v>
      </c>
      <c r="C31" s="181" t="s">
        <v>94</v>
      </c>
      <c r="D31" s="164"/>
      <c r="E31" s="165"/>
      <c r="F31" s="166"/>
      <c r="G31" s="167">
        <f>SUMIF(AG32:AG41,"&lt;&gt;NOR",G32:G41)</f>
        <v>0</v>
      </c>
      <c r="H31" s="161"/>
      <c r="I31" s="161">
        <f>SUM(I32:I41)</f>
        <v>0</v>
      </c>
      <c r="J31" s="161"/>
      <c r="K31" s="161">
        <f>SUM(K32:K41)</f>
        <v>0</v>
      </c>
      <c r="L31" s="161"/>
      <c r="M31" s="161">
        <f>SUM(M32:M41)</f>
        <v>0</v>
      </c>
      <c r="N31" s="161"/>
      <c r="O31" s="161">
        <f>SUM(O32:O41)</f>
        <v>0</v>
      </c>
      <c r="P31" s="161"/>
      <c r="Q31" s="161">
        <f>SUM(Q32:Q41)</f>
        <v>0</v>
      </c>
      <c r="R31" s="161"/>
      <c r="S31" s="161"/>
      <c r="T31" s="161"/>
      <c r="U31" s="161"/>
      <c r="V31" s="161">
        <f>SUM(V32:V41)</f>
        <v>6.1</v>
      </c>
      <c r="W31" s="161"/>
      <c r="AG31" t="s">
        <v>128</v>
      </c>
    </row>
    <row r="32" spans="1:60" outlineLevel="1" x14ac:dyDescent="0.2">
      <c r="A32" s="174">
        <v>16</v>
      </c>
      <c r="B32" s="175" t="s">
        <v>552</v>
      </c>
      <c r="C32" s="182" t="s">
        <v>553</v>
      </c>
      <c r="D32" s="176" t="s">
        <v>137</v>
      </c>
      <c r="E32" s="177">
        <v>4</v>
      </c>
      <c r="F32" s="178"/>
      <c r="G32" s="179">
        <f t="shared" ref="G32:G41" si="0">ROUND(E32*F32,2)</f>
        <v>0</v>
      </c>
      <c r="H32" s="160"/>
      <c r="I32" s="159">
        <f t="shared" ref="I32:I41" si="1">ROUND(E32*H32,2)</f>
        <v>0</v>
      </c>
      <c r="J32" s="160"/>
      <c r="K32" s="159">
        <f t="shared" ref="K32:K41" si="2">ROUND(E32*J32,2)</f>
        <v>0</v>
      </c>
      <c r="L32" s="159">
        <v>21</v>
      </c>
      <c r="M32" s="159">
        <f t="shared" ref="M32:M41" si="3">G32*(1+L32/100)</f>
        <v>0</v>
      </c>
      <c r="N32" s="159">
        <v>2.3000000000000001E-4</v>
      </c>
      <c r="O32" s="159">
        <f t="shared" ref="O32:O41" si="4">ROUND(E32*N32,2)</f>
        <v>0</v>
      </c>
      <c r="P32" s="159">
        <v>0</v>
      </c>
      <c r="Q32" s="159">
        <f t="shared" ref="Q32:Q41" si="5">ROUND(E32*P32,2)</f>
        <v>0</v>
      </c>
      <c r="R32" s="159"/>
      <c r="S32" s="159" t="s">
        <v>138</v>
      </c>
      <c r="T32" s="159" t="s">
        <v>155</v>
      </c>
      <c r="U32" s="159">
        <v>0.16600000000000001</v>
      </c>
      <c r="V32" s="159">
        <f t="shared" ref="V32:V41" si="6">ROUND(E32*U32,2)</f>
        <v>0.66</v>
      </c>
      <c r="W32" s="159"/>
      <c r="X32" s="152"/>
      <c r="Y32" s="152"/>
      <c r="Z32" s="152"/>
      <c r="AA32" s="152"/>
      <c r="AB32" s="152"/>
      <c r="AC32" s="152"/>
      <c r="AD32" s="152"/>
      <c r="AE32" s="152"/>
      <c r="AF32" s="152"/>
      <c r="AG32" s="152" t="s">
        <v>139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74">
        <v>17</v>
      </c>
      <c r="B33" s="175" t="s">
        <v>554</v>
      </c>
      <c r="C33" s="182" t="s">
        <v>555</v>
      </c>
      <c r="D33" s="176" t="s">
        <v>137</v>
      </c>
      <c r="E33" s="177">
        <v>4</v>
      </c>
      <c r="F33" s="178"/>
      <c r="G33" s="179">
        <f t="shared" si="0"/>
        <v>0</v>
      </c>
      <c r="H33" s="160"/>
      <c r="I33" s="159">
        <f t="shared" si="1"/>
        <v>0</v>
      </c>
      <c r="J33" s="160"/>
      <c r="K33" s="159">
        <f t="shared" si="2"/>
        <v>0</v>
      </c>
      <c r="L33" s="159">
        <v>21</v>
      </c>
      <c r="M33" s="159">
        <f t="shared" si="3"/>
        <v>0</v>
      </c>
      <c r="N33" s="159">
        <v>6.600000000000001E-4</v>
      </c>
      <c r="O33" s="159">
        <f t="shared" si="4"/>
        <v>0</v>
      </c>
      <c r="P33" s="159">
        <v>0</v>
      </c>
      <c r="Q33" s="159">
        <f t="shared" si="5"/>
        <v>0</v>
      </c>
      <c r="R33" s="159"/>
      <c r="S33" s="159" t="s">
        <v>138</v>
      </c>
      <c r="T33" s="159" t="s">
        <v>155</v>
      </c>
      <c r="U33" s="159">
        <v>0.22700000000000001</v>
      </c>
      <c r="V33" s="159">
        <f t="shared" si="6"/>
        <v>0.91</v>
      </c>
      <c r="W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 t="s">
        <v>139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74">
        <v>18</v>
      </c>
      <c r="B34" s="175" t="s">
        <v>556</v>
      </c>
      <c r="C34" s="182" t="s">
        <v>557</v>
      </c>
      <c r="D34" s="176" t="s">
        <v>137</v>
      </c>
      <c r="E34" s="177">
        <v>2</v>
      </c>
      <c r="F34" s="178"/>
      <c r="G34" s="179">
        <f t="shared" si="0"/>
        <v>0</v>
      </c>
      <c r="H34" s="160"/>
      <c r="I34" s="159">
        <f t="shared" si="1"/>
        <v>0</v>
      </c>
      <c r="J34" s="160"/>
      <c r="K34" s="159">
        <f t="shared" si="2"/>
        <v>0</v>
      </c>
      <c r="L34" s="159">
        <v>21</v>
      </c>
      <c r="M34" s="159">
        <f t="shared" si="3"/>
        <v>0</v>
      </c>
      <c r="N34" s="159">
        <v>0</v>
      </c>
      <c r="O34" s="159">
        <f t="shared" si="4"/>
        <v>0</v>
      </c>
      <c r="P34" s="159">
        <v>0</v>
      </c>
      <c r="Q34" s="159">
        <f t="shared" si="5"/>
        <v>0</v>
      </c>
      <c r="R34" s="159"/>
      <c r="S34" s="159" t="s">
        <v>138</v>
      </c>
      <c r="T34" s="159" t="s">
        <v>133</v>
      </c>
      <c r="U34" s="159">
        <v>0</v>
      </c>
      <c r="V34" s="159">
        <f t="shared" si="6"/>
        <v>0</v>
      </c>
      <c r="W34" s="159"/>
      <c r="X34" s="152"/>
      <c r="Y34" s="152"/>
      <c r="Z34" s="152"/>
      <c r="AA34" s="152"/>
      <c r="AB34" s="152"/>
      <c r="AC34" s="152"/>
      <c r="AD34" s="152"/>
      <c r="AE34" s="152"/>
      <c r="AF34" s="152"/>
      <c r="AG34" s="152" t="s">
        <v>139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74">
        <v>19</v>
      </c>
      <c r="B35" s="175" t="s">
        <v>387</v>
      </c>
      <c r="C35" s="182" t="s">
        <v>388</v>
      </c>
      <c r="D35" s="176" t="s">
        <v>137</v>
      </c>
      <c r="E35" s="177">
        <v>2</v>
      </c>
      <c r="F35" s="178"/>
      <c r="G35" s="179">
        <f t="shared" si="0"/>
        <v>0</v>
      </c>
      <c r="H35" s="160"/>
      <c r="I35" s="159">
        <f t="shared" si="1"/>
        <v>0</v>
      </c>
      <c r="J35" s="160"/>
      <c r="K35" s="159">
        <f t="shared" si="2"/>
        <v>0</v>
      </c>
      <c r="L35" s="159">
        <v>21</v>
      </c>
      <c r="M35" s="159">
        <f t="shared" si="3"/>
        <v>0</v>
      </c>
      <c r="N35" s="159">
        <v>0</v>
      </c>
      <c r="O35" s="159">
        <f t="shared" si="4"/>
        <v>0</v>
      </c>
      <c r="P35" s="159">
        <v>0</v>
      </c>
      <c r="Q35" s="159">
        <f t="shared" si="5"/>
        <v>0</v>
      </c>
      <c r="R35" s="159"/>
      <c r="S35" s="159" t="s">
        <v>132</v>
      </c>
      <c r="T35" s="159" t="s">
        <v>155</v>
      </c>
      <c r="U35" s="159">
        <v>0</v>
      </c>
      <c r="V35" s="159">
        <f t="shared" si="6"/>
        <v>0</v>
      </c>
      <c r="W35" s="159"/>
      <c r="X35" s="152"/>
      <c r="Y35" s="152"/>
      <c r="Z35" s="152"/>
      <c r="AA35" s="152"/>
      <c r="AB35" s="152"/>
      <c r="AC35" s="152"/>
      <c r="AD35" s="152"/>
      <c r="AE35" s="152"/>
      <c r="AF35" s="152"/>
      <c r="AG35" s="152" t="s">
        <v>139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74">
        <v>20</v>
      </c>
      <c r="B36" s="175" t="s">
        <v>389</v>
      </c>
      <c r="C36" s="182" t="s">
        <v>390</v>
      </c>
      <c r="D36" s="176" t="s">
        <v>137</v>
      </c>
      <c r="E36" s="177">
        <v>2</v>
      </c>
      <c r="F36" s="178"/>
      <c r="G36" s="179">
        <f t="shared" si="0"/>
        <v>0</v>
      </c>
      <c r="H36" s="160"/>
      <c r="I36" s="159">
        <f t="shared" si="1"/>
        <v>0</v>
      </c>
      <c r="J36" s="160"/>
      <c r="K36" s="159">
        <f t="shared" si="2"/>
        <v>0</v>
      </c>
      <c r="L36" s="159">
        <v>21</v>
      </c>
      <c r="M36" s="159">
        <f t="shared" si="3"/>
        <v>0</v>
      </c>
      <c r="N36" s="159">
        <v>0</v>
      </c>
      <c r="O36" s="159">
        <f t="shared" si="4"/>
        <v>0</v>
      </c>
      <c r="P36" s="159">
        <v>0</v>
      </c>
      <c r="Q36" s="159">
        <f t="shared" si="5"/>
        <v>0</v>
      </c>
      <c r="R36" s="159"/>
      <c r="S36" s="159" t="s">
        <v>132</v>
      </c>
      <c r="T36" s="159" t="s">
        <v>133</v>
      </c>
      <c r="U36" s="159">
        <v>0.27800000000000002</v>
      </c>
      <c r="V36" s="159">
        <f t="shared" si="6"/>
        <v>0.56000000000000005</v>
      </c>
      <c r="W36" s="159"/>
      <c r="X36" s="152"/>
      <c r="Y36" s="152"/>
      <c r="Z36" s="152"/>
      <c r="AA36" s="152"/>
      <c r="AB36" s="152"/>
      <c r="AC36" s="152"/>
      <c r="AD36" s="152"/>
      <c r="AE36" s="152"/>
      <c r="AF36" s="152"/>
      <c r="AG36" s="152" t="s">
        <v>194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ht="22.5" outlineLevel="1" x14ac:dyDescent="0.2">
      <c r="A37" s="174">
        <v>21</v>
      </c>
      <c r="B37" s="175" t="s">
        <v>558</v>
      </c>
      <c r="C37" s="182" t="s">
        <v>559</v>
      </c>
      <c r="D37" s="176" t="s">
        <v>560</v>
      </c>
      <c r="E37" s="177">
        <v>1</v>
      </c>
      <c r="F37" s="178"/>
      <c r="G37" s="179">
        <f t="shared" si="0"/>
        <v>0</v>
      </c>
      <c r="H37" s="160"/>
      <c r="I37" s="159">
        <f t="shared" si="1"/>
        <v>0</v>
      </c>
      <c r="J37" s="160"/>
      <c r="K37" s="159">
        <f t="shared" si="2"/>
        <v>0</v>
      </c>
      <c r="L37" s="159">
        <v>21</v>
      </c>
      <c r="M37" s="159">
        <f t="shared" si="3"/>
        <v>0</v>
      </c>
      <c r="N37" s="159">
        <v>0</v>
      </c>
      <c r="O37" s="159">
        <f t="shared" si="4"/>
        <v>0</v>
      </c>
      <c r="P37" s="159">
        <v>0</v>
      </c>
      <c r="Q37" s="159">
        <f t="shared" si="5"/>
        <v>0</v>
      </c>
      <c r="R37" s="159"/>
      <c r="S37" s="159" t="s">
        <v>138</v>
      </c>
      <c r="T37" s="159" t="s">
        <v>133</v>
      </c>
      <c r="U37" s="159">
        <v>0</v>
      </c>
      <c r="V37" s="159">
        <f t="shared" si="6"/>
        <v>0</v>
      </c>
      <c r="W37" s="159"/>
      <c r="X37" s="152"/>
      <c r="Y37" s="152"/>
      <c r="Z37" s="152"/>
      <c r="AA37" s="152"/>
      <c r="AB37" s="152"/>
      <c r="AC37" s="152"/>
      <c r="AD37" s="152"/>
      <c r="AE37" s="152"/>
      <c r="AF37" s="152"/>
      <c r="AG37" s="152" t="s">
        <v>139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74">
        <v>22</v>
      </c>
      <c r="B38" s="175" t="s">
        <v>561</v>
      </c>
      <c r="C38" s="182" t="s">
        <v>562</v>
      </c>
      <c r="D38" s="176" t="s">
        <v>137</v>
      </c>
      <c r="E38" s="177">
        <v>6</v>
      </c>
      <c r="F38" s="178"/>
      <c r="G38" s="179">
        <f t="shared" si="0"/>
        <v>0</v>
      </c>
      <c r="H38" s="160"/>
      <c r="I38" s="159">
        <f t="shared" si="1"/>
        <v>0</v>
      </c>
      <c r="J38" s="160"/>
      <c r="K38" s="159">
        <f t="shared" si="2"/>
        <v>0</v>
      </c>
      <c r="L38" s="159">
        <v>21</v>
      </c>
      <c r="M38" s="159">
        <f t="shared" si="3"/>
        <v>0</v>
      </c>
      <c r="N38" s="159">
        <v>3.0000000000000001E-5</v>
      </c>
      <c r="O38" s="159">
        <f t="shared" si="4"/>
        <v>0</v>
      </c>
      <c r="P38" s="159">
        <v>0</v>
      </c>
      <c r="Q38" s="159">
        <f t="shared" si="5"/>
        <v>0</v>
      </c>
      <c r="R38" s="159"/>
      <c r="S38" s="159" t="s">
        <v>132</v>
      </c>
      <c r="T38" s="159" t="s">
        <v>155</v>
      </c>
      <c r="U38" s="159">
        <v>0.16600000000000001</v>
      </c>
      <c r="V38" s="159">
        <f t="shared" si="6"/>
        <v>1</v>
      </c>
      <c r="W38" s="159"/>
      <c r="X38" s="152"/>
      <c r="Y38" s="152"/>
      <c r="Z38" s="152"/>
      <c r="AA38" s="152"/>
      <c r="AB38" s="152"/>
      <c r="AC38" s="152"/>
      <c r="AD38" s="152"/>
      <c r="AE38" s="152"/>
      <c r="AF38" s="152"/>
      <c r="AG38" s="152" t="s">
        <v>139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74">
        <v>23</v>
      </c>
      <c r="B39" s="175" t="s">
        <v>563</v>
      </c>
      <c r="C39" s="182" t="s">
        <v>564</v>
      </c>
      <c r="D39" s="176" t="s">
        <v>144</v>
      </c>
      <c r="E39" s="177">
        <v>2</v>
      </c>
      <c r="F39" s="178"/>
      <c r="G39" s="179">
        <f t="shared" si="0"/>
        <v>0</v>
      </c>
      <c r="H39" s="160"/>
      <c r="I39" s="159">
        <f t="shared" si="1"/>
        <v>0</v>
      </c>
      <c r="J39" s="160"/>
      <c r="K39" s="159">
        <f t="shared" si="2"/>
        <v>0</v>
      </c>
      <c r="L39" s="159">
        <v>21</v>
      </c>
      <c r="M39" s="159">
        <f t="shared" si="3"/>
        <v>0</v>
      </c>
      <c r="N39" s="159">
        <v>0</v>
      </c>
      <c r="O39" s="159">
        <f t="shared" si="4"/>
        <v>0</v>
      </c>
      <c r="P39" s="159">
        <v>0</v>
      </c>
      <c r="Q39" s="159">
        <f t="shared" si="5"/>
        <v>0</v>
      </c>
      <c r="R39" s="159"/>
      <c r="S39" s="159" t="s">
        <v>138</v>
      </c>
      <c r="T39" s="159" t="s">
        <v>133</v>
      </c>
      <c r="U39" s="159">
        <v>0</v>
      </c>
      <c r="V39" s="159">
        <f t="shared" si="6"/>
        <v>0</v>
      </c>
      <c r="W39" s="159"/>
      <c r="X39" s="152"/>
      <c r="Y39" s="152"/>
      <c r="Z39" s="152"/>
      <c r="AA39" s="152"/>
      <c r="AB39" s="152"/>
      <c r="AC39" s="152"/>
      <c r="AD39" s="152"/>
      <c r="AE39" s="152"/>
      <c r="AF39" s="152"/>
      <c r="AG39" s="152" t="s">
        <v>139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74">
        <v>24</v>
      </c>
      <c r="B40" s="175" t="s">
        <v>565</v>
      </c>
      <c r="C40" s="182" t="s">
        <v>566</v>
      </c>
      <c r="D40" s="176" t="s">
        <v>137</v>
      </c>
      <c r="E40" s="177">
        <v>4</v>
      </c>
      <c r="F40" s="178"/>
      <c r="G40" s="179">
        <f t="shared" si="0"/>
        <v>0</v>
      </c>
      <c r="H40" s="160"/>
      <c r="I40" s="159">
        <f t="shared" si="1"/>
        <v>0</v>
      </c>
      <c r="J40" s="160"/>
      <c r="K40" s="159">
        <f t="shared" si="2"/>
        <v>0</v>
      </c>
      <c r="L40" s="159">
        <v>21</v>
      </c>
      <c r="M40" s="159">
        <f t="shared" si="3"/>
        <v>0</v>
      </c>
      <c r="N40" s="159">
        <v>3.0000000000000001E-5</v>
      </c>
      <c r="O40" s="159">
        <f t="shared" si="4"/>
        <v>0</v>
      </c>
      <c r="P40" s="159">
        <v>0</v>
      </c>
      <c r="Q40" s="159">
        <f t="shared" si="5"/>
        <v>0</v>
      </c>
      <c r="R40" s="159"/>
      <c r="S40" s="159" t="s">
        <v>132</v>
      </c>
      <c r="T40" s="159" t="s">
        <v>155</v>
      </c>
      <c r="U40" s="159">
        <v>0.22700000000000001</v>
      </c>
      <c r="V40" s="159">
        <f t="shared" si="6"/>
        <v>0.91</v>
      </c>
      <c r="W40" s="159"/>
      <c r="X40" s="152"/>
      <c r="Y40" s="152"/>
      <c r="Z40" s="152"/>
      <c r="AA40" s="152"/>
      <c r="AB40" s="152"/>
      <c r="AC40" s="152"/>
      <c r="AD40" s="152"/>
      <c r="AE40" s="152"/>
      <c r="AF40" s="152"/>
      <c r="AG40" s="152" t="s">
        <v>139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74">
        <v>25</v>
      </c>
      <c r="B41" s="175" t="s">
        <v>457</v>
      </c>
      <c r="C41" s="182" t="s">
        <v>458</v>
      </c>
      <c r="D41" s="176" t="s">
        <v>219</v>
      </c>
      <c r="E41" s="177">
        <v>0.8</v>
      </c>
      <c r="F41" s="178"/>
      <c r="G41" s="179">
        <f t="shared" si="0"/>
        <v>0</v>
      </c>
      <c r="H41" s="160"/>
      <c r="I41" s="159">
        <f t="shared" si="1"/>
        <v>0</v>
      </c>
      <c r="J41" s="160"/>
      <c r="K41" s="159">
        <f t="shared" si="2"/>
        <v>0</v>
      </c>
      <c r="L41" s="159">
        <v>21</v>
      </c>
      <c r="M41" s="159">
        <f t="shared" si="3"/>
        <v>0</v>
      </c>
      <c r="N41" s="159">
        <v>0</v>
      </c>
      <c r="O41" s="159">
        <f t="shared" si="4"/>
        <v>0</v>
      </c>
      <c r="P41" s="159">
        <v>0</v>
      </c>
      <c r="Q41" s="159">
        <f t="shared" si="5"/>
        <v>0</v>
      </c>
      <c r="R41" s="159"/>
      <c r="S41" s="159" t="s">
        <v>132</v>
      </c>
      <c r="T41" s="159" t="s">
        <v>155</v>
      </c>
      <c r="U41" s="159">
        <v>2.5750000000000002</v>
      </c>
      <c r="V41" s="159">
        <f t="shared" si="6"/>
        <v>2.06</v>
      </c>
      <c r="W41" s="159"/>
      <c r="X41" s="152"/>
      <c r="Y41" s="152"/>
      <c r="Z41" s="152"/>
      <c r="AA41" s="152"/>
      <c r="AB41" s="152"/>
      <c r="AC41" s="152"/>
      <c r="AD41" s="152"/>
      <c r="AE41" s="152"/>
      <c r="AF41" s="152"/>
      <c r="AG41" s="152" t="s">
        <v>139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x14ac:dyDescent="0.2">
      <c r="A42" s="162" t="s">
        <v>127</v>
      </c>
      <c r="B42" s="163" t="s">
        <v>97</v>
      </c>
      <c r="C42" s="181" t="s">
        <v>98</v>
      </c>
      <c r="D42" s="164"/>
      <c r="E42" s="165"/>
      <c r="F42" s="166"/>
      <c r="G42" s="167">
        <f>SUMIF(AG43:AG55,"&lt;&gt;NOR",G43:G55)</f>
        <v>0</v>
      </c>
      <c r="H42" s="161"/>
      <c r="I42" s="161">
        <f>SUM(I43:I55)</f>
        <v>0</v>
      </c>
      <c r="J42" s="161"/>
      <c r="K42" s="161">
        <f>SUM(K43:K55)</f>
        <v>0</v>
      </c>
      <c r="L42" s="161"/>
      <c r="M42" s="161">
        <f>SUM(M43:M55)</f>
        <v>0</v>
      </c>
      <c r="N42" s="161"/>
      <c r="O42" s="161">
        <f>SUM(O43:O55)</f>
        <v>0</v>
      </c>
      <c r="P42" s="161"/>
      <c r="Q42" s="161">
        <f>SUM(Q43:Q55)</f>
        <v>0</v>
      </c>
      <c r="R42" s="161"/>
      <c r="S42" s="161"/>
      <c r="T42" s="161"/>
      <c r="U42" s="161"/>
      <c r="V42" s="161">
        <f>SUM(V43:V55)</f>
        <v>0</v>
      </c>
      <c r="W42" s="161"/>
      <c r="AG42" t="s">
        <v>128</v>
      </c>
    </row>
    <row r="43" spans="1:60" outlineLevel="1" x14ac:dyDescent="0.2">
      <c r="A43" s="174">
        <v>26</v>
      </c>
      <c r="B43" s="175" t="s">
        <v>467</v>
      </c>
      <c r="C43" s="182" t="s">
        <v>468</v>
      </c>
      <c r="D43" s="176" t="s">
        <v>178</v>
      </c>
      <c r="E43" s="177">
        <v>1</v>
      </c>
      <c r="F43" s="178"/>
      <c r="G43" s="179">
        <f t="shared" ref="G43:G55" si="7">ROUND(E43*F43,2)</f>
        <v>0</v>
      </c>
      <c r="H43" s="160"/>
      <c r="I43" s="159">
        <f t="shared" ref="I43:I55" si="8">ROUND(E43*H43,2)</f>
        <v>0</v>
      </c>
      <c r="J43" s="160"/>
      <c r="K43" s="159">
        <f t="shared" ref="K43:K55" si="9">ROUND(E43*J43,2)</f>
        <v>0</v>
      </c>
      <c r="L43" s="159">
        <v>21</v>
      </c>
      <c r="M43" s="159">
        <f t="shared" ref="M43:M55" si="10">G43*(1+L43/100)</f>
        <v>0</v>
      </c>
      <c r="N43" s="159">
        <v>0</v>
      </c>
      <c r="O43" s="159">
        <f t="shared" ref="O43:O55" si="11">ROUND(E43*N43,2)</f>
        <v>0</v>
      </c>
      <c r="P43" s="159">
        <v>0</v>
      </c>
      <c r="Q43" s="159">
        <f t="shared" ref="Q43:Q55" si="12">ROUND(E43*P43,2)</f>
        <v>0</v>
      </c>
      <c r="R43" s="159"/>
      <c r="S43" s="159" t="s">
        <v>138</v>
      </c>
      <c r="T43" s="159" t="s">
        <v>133</v>
      </c>
      <c r="U43" s="159">
        <v>0</v>
      </c>
      <c r="V43" s="159">
        <f t="shared" ref="V43:V55" si="13">ROUND(E43*U43,2)</f>
        <v>0</v>
      </c>
      <c r="W43" s="159"/>
      <c r="X43" s="152"/>
      <c r="Y43" s="152"/>
      <c r="Z43" s="152"/>
      <c r="AA43" s="152"/>
      <c r="AB43" s="152"/>
      <c r="AC43" s="152"/>
      <c r="AD43" s="152"/>
      <c r="AE43" s="152"/>
      <c r="AF43" s="152"/>
      <c r="AG43" s="152" t="s">
        <v>139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74">
        <v>27</v>
      </c>
      <c r="B44" s="175" t="s">
        <v>490</v>
      </c>
      <c r="C44" s="182" t="s">
        <v>491</v>
      </c>
      <c r="D44" s="176" t="s">
        <v>282</v>
      </c>
      <c r="E44" s="177">
        <v>1</v>
      </c>
      <c r="F44" s="178"/>
      <c r="G44" s="179">
        <f t="shared" si="7"/>
        <v>0</v>
      </c>
      <c r="H44" s="160"/>
      <c r="I44" s="159">
        <f t="shared" si="8"/>
        <v>0</v>
      </c>
      <c r="J44" s="160"/>
      <c r="K44" s="159">
        <f t="shared" si="9"/>
        <v>0</v>
      </c>
      <c r="L44" s="159">
        <v>21</v>
      </c>
      <c r="M44" s="159">
        <f t="shared" si="10"/>
        <v>0</v>
      </c>
      <c r="N44" s="159">
        <v>0</v>
      </c>
      <c r="O44" s="159">
        <f t="shared" si="11"/>
        <v>0</v>
      </c>
      <c r="P44" s="159">
        <v>0</v>
      </c>
      <c r="Q44" s="159">
        <f t="shared" si="12"/>
        <v>0</v>
      </c>
      <c r="R44" s="159"/>
      <c r="S44" s="159" t="s">
        <v>138</v>
      </c>
      <c r="T44" s="159" t="s">
        <v>133</v>
      </c>
      <c r="U44" s="159">
        <v>0</v>
      </c>
      <c r="V44" s="159">
        <f t="shared" si="13"/>
        <v>0</v>
      </c>
      <c r="W44" s="159"/>
      <c r="X44" s="152"/>
      <c r="Y44" s="152"/>
      <c r="Z44" s="152"/>
      <c r="AA44" s="152"/>
      <c r="AB44" s="152"/>
      <c r="AC44" s="152"/>
      <c r="AD44" s="152"/>
      <c r="AE44" s="152"/>
      <c r="AF44" s="152"/>
      <c r="AG44" s="152" t="s">
        <v>134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74">
        <v>28</v>
      </c>
      <c r="B45" s="175" t="s">
        <v>497</v>
      </c>
      <c r="C45" s="182" t="s">
        <v>498</v>
      </c>
      <c r="D45" s="176" t="s">
        <v>178</v>
      </c>
      <c r="E45" s="177">
        <v>10</v>
      </c>
      <c r="F45" s="178"/>
      <c r="G45" s="179">
        <f t="shared" si="7"/>
        <v>0</v>
      </c>
      <c r="H45" s="160"/>
      <c r="I45" s="159">
        <f t="shared" si="8"/>
        <v>0</v>
      </c>
      <c r="J45" s="160"/>
      <c r="K45" s="159">
        <f t="shared" si="9"/>
        <v>0</v>
      </c>
      <c r="L45" s="159">
        <v>21</v>
      </c>
      <c r="M45" s="159">
        <f t="shared" si="10"/>
        <v>0</v>
      </c>
      <c r="N45" s="159">
        <v>0</v>
      </c>
      <c r="O45" s="159">
        <f t="shared" si="11"/>
        <v>0</v>
      </c>
      <c r="P45" s="159">
        <v>0</v>
      </c>
      <c r="Q45" s="159">
        <f t="shared" si="12"/>
        <v>0</v>
      </c>
      <c r="R45" s="159"/>
      <c r="S45" s="159" t="s">
        <v>138</v>
      </c>
      <c r="T45" s="159" t="s">
        <v>133</v>
      </c>
      <c r="U45" s="159">
        <v>0</v>
      </c>
      <c r="V45" s="159">
        <f t="shared" si="13"/>
        <v>0</v>
      </c>
      <c r="W45" s="159"/>
      <c r="X45" s="152"/>
      <c r="Y45" s="152"/>
      <c r="Z45" s="152"/>
      <c r="AA45" s="152"/>
      <c r="AB45" s="152"/>
      <c r="AC45" s="152"/>
      <c r="AD45" s="152"/>
      <c r="AE45" s="152"/>
      <c r="AF45" s="152"/>
      <c r="AG45" s="152" t="s">
        <v>134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74">
        <v>29</v>
      </c>
      <c r="B46" s="175" t="s">
        <v>471</v>
      </c>
      <c r="C46" s="182" t="s">
        <v>472</v>
      </c>
      <c r="D46" s="176" t="s">
        <v>473</v>
      </c>
      <c r="E46" s="177">
        <v>10</v>
      </c>
      <c r="F46" s="178"/>
      <c r="G46" s="179">
        <f t="shared" si="7"/>
        <v>0</v>
      </c>
      <c r="H46" s="160"/>
      <c r="I46" s="159">
        <f t="shared" si="8"/>
        <v>0</v>
      </c>
      <c r="J46" s="160"/>
      <c r="K46" s="159">
        <f t="shared" si="9"/>
        <v>0</v>
      </c>
      <c r="L46" s="159">
        <v>21</v>
      </c>
      <c r="M46" s="159">
        <f t="shared" si="10"/>
        <v>0</v>
      </c>
      <c r="N46" s="159">
        <v>0</v>
      </c>
      <c r="O46" s="159">
        <f t="shared" si="11"/>
        <v>0</v>
      </c>
      <c r="P46" s="159">
        <v>0</v>
      </c>
      <c r="Q46" s="159">
        <f t="shared" si="12"/>
        <v>0</v>
      </c>
      <c r="R46" s="159"/>
      <c r="S46" s="159" t="s">
        <v>138</v>
      </c>
      <c r="T46" s="159" t="s">
        <v>133</v>
      </c>
      <c r="U46" s="159">
        <v>0</v>
      </c>
      <c r="V46" s="159">
        <f t="shared" si="13"/>
        <v>0</v>
      </c>
      <c r="W46" s="159"/>
      <c r="X46" s="152"/>
      <c r="Y46" s="152"/>
      <c r="Z46" s="152"/>
      <c r="AA46" s="152"/>
      <c r="AB46" s="152"/>
      <c r="AC46" s="152"/>
      <c r="AD46" s="152"/>
      <c r="AE46" s="152"/>
      <c r="AF46" s="152"/>
      <c r="AG46" s="152" t="s">
        <v>139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74">
        <v>30</v>
      </c>
      <c r="B47" s="175" t="s">
        <v>474</v>
      </c>
      <c r="C47" s="182" t="s">
        <v>475</v>
      </c>
      <c r="D47" s="176" t="s">
        <v>473</v>
      </c>
      <c r="E47" s="177">
        <v>20</v>
      </c>
      <c r="F47" s="178"/>
      <c r="G47" s="179">
        <f t="shared" si="7"/>
        <v>0</v>
      </c>
      <c r="H47" s="160"/>
      <c r="I47" s="159">
        <f t="shared" si="8"/>
        <v>0</v>
      </c>
      <c r="J47" s="160"/>
      <c r="K47" s="159">
        <f t="shared" si="9"/>
        <v>0</v>
      </c>
      <c r="L47" s="159">
        <v>21</v>
      </c>
      <c r="M47" s="159">
        <f t="shared" si="10"/>
        <v>0</v>
      </c>
      <c r="N47" s="159">
        <v>0</v>
      </c>
      <c r="O47" s="159">
        <f t="shared" si="11"/>
        <v>0</v>
      </c>
      <c r="P47" s="159">
        <v>0</v>
      </c>
      <c r="Q47" s="159">
        <f t="shared" si="12"/>
        <v>0</v>
      </c>
      <c r="R47" s="159"/>
      <c r="S47" s="159" t="s">
        <v>138</v>
      </c>
      <c r="T47" s="159" t="s">
        <v>133</v>
      </c>
      <c r="U47" s="159">
        <v>0</v>
      </c>
      <c r="V47" s="159">
        <f t="shared" si="13"/>
        <v>0</v>
      </c>
      <c r="W47" s="159"/>
      <c r="X47" s="152"/>
      <c r="Y47" s="152"/>
      <c r="Z47" s="152"/>
      <c r="AA47" s="152"/>
      <c r="AB47" s="152"/>
      <c r="AC47" s="152"/>
      <c r="AD47" s="152"/>
      <c r="AE47" s="152"/>
      <c r="AF47" s="152"/>
      <c r="AG47" s="152" t="s">
        <v>139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ht="22.5" outlineLevel="1" x14ac:dyDescent="0.2">
      <c r="A48" s="174">
        <v>31</v>
      </c>
      <c r="B48" s="175" t="s">
        <v>476</v>
      </c>
      <c r="C48" s="182" t="s">
        <v>477</v>
      </c>
      <c r="D48" s="176" t="s">
        <v>473</v>
      </c>
      <c r="E48" s="177">
        <v>20</v>
      </c>
      <c r="F48" s="178"/>
      <c r="G48" s="179">
        <f t="shared" si="7"/>
        <v>0</v>
      </c>
      <c r="H48" s="160"/>
      <c r="I48" s="159">
        <f t="shared" si="8"/>
        <v>0</v>
      </c>
      <c r="J48" s="160"/>
      <c r="K48" s="159">
        <f t="shared" si="9"/>
        <v>0</v>
      </c>
      <c r="L48" s="159">
        <v>21</v>
      </c>
      <c r="M48" s="159">
        <f t="shared" si="10"/>
        <v>0</v>
      </c>
      <c r="N48" s="159">
        <v>0</v>
      </c>
      <c r="O48" s="159">
        <f t="shared" si="11"/>
        <v>0</v>
      </c>
      <c r="P48" s="159">
        <v>0</v>
      </c>
      <c r="Q48" s="159">
        <f t="shared" si="12"/>
        <v>0</v>
      </c>
      <c r="R48" s="159"/>
      <c r="S48" s="159" t="s">
        <v>138</v>
      </c>
      <c r="T48" s="159" t="s">
        <v>133</v>
      </c>
      <c r="U48" s="159">
        <v>0</v>
      </c>
      <c r="V48" s="159">
        <f t="shared" si="13"/>
        <v>0</v>
      </c>
      <c r="W48" s="159"/>
      <c r="X48" s="152"/>
      <c r="Y48" s="152"/>
      <c r="Z48" s="152"/>
      <c r="AA48" s="152"/>
      <c r="AB48" s="152"/>
      <c r="AC48" s="152"/>
      <c r="AD48" s="152"/>
      <c r="AE48" s="152"/>
      <c r="AF48" s="152"/>
      <c r="AG48" s="152" t="s">
        <v>139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ht="22.5" outlineLevel="1" x14ac:dyDescent="0.2">
      <c r="A49" s="174">
        <v>32</v>
      </c>
      <c r="B49" s="175" t="s">
        <v>501</v>
      </c>
      <c r="C49" s="182" t="s">
        <v>502</v>
      </c>
      <c r="D49" s="176" t="s">
        <v>473</v>
      </c>
      <c r="E49" s="177">
        <v>24</v>
      </c>
      <c r="F49" s="178"/>
      <c r="G49" s="179">
        <f t="shared" si="7"/>
        <v>0</v>
      </c>
      <c r="H49" s="160"/>
      <c r="I49" s="159">
        <f t="shared" si="8"/>
        <v>0</v>
      </c>
      <c r="J49" s="160"/>
      <c r="K49" s="159">
        <f t="shared" si="9"/>
        <v>0</v>
      </c>
      <c r="L49" s="159">
        <v>21</v>
      </c>
      <c r="M49" s="159">
        <f t="shared" si="10"/>
        <v>0</v>
      </c>
      <c r="N49" s="159">
        <v>0</v>
      </c>
      <c r="O49" s="159">
        <f t="shared" si="11"/>
        <v>0</v>
      </c>
      <c r="P49" s="159">
        <v>0</v>
      </c>
      <c r="Q49" s="159">
        <f t="shared" si="12"/>
        <v>0</v>
      </c>
      <c r="R49" s="159"/>
      <c r="S49" s="159" t="s">
        <v>138</v>
      </c>
      <c r="T49" s="159" t="s">
        <v>133</v>
      </c>
      <c r="U49" s="159">
        <v>0</v>
      </c>
      <c r="V49" s="159">
        <f t="shared" si="13"/>
        <v>0</v>
      </c>
      <c r="W49" s="159"/>
      <c r="X49" s="152"/>
      <c r="Y49" s="152"/>
      <c r="Z49" s="152"/>
      <c r="AA49" s="152"/>
      <c r="AB49" s="152"/>
      <c r="AC49" s="152"/>
      <c r="AD49" s="152"/>
      <c r="AE49" s="152"/>
      <c r="AF49" s="152"/>
      <c r="AG49" s="152" t="s">
        <v>503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74">
        <v>33</v>
      </c>
      <c r="B50" s="175" t="s">
        <v>482</v>
      </c>
      <c r="C50" s="182" t="s">
        <v>483</v>
      </c>
      <c r="D50" s="176" t="s">
        <v>178</v>
      </c>
      <c r="E50" s="177">
        <v>1</v>
      </c>
      <c r="F50" s="178"/>
      <c r="G50" s="179">
        <f t="shared" si="7"/>
        <v>0</v>
      </c>
      <c r="H50" s="160"/>
      <c r="I50" s="159">
        <f t="shared" si="8"/>
        <v>0</v>
      </c>
      <c r="J50" s="160"/>
      <c r="K50" s="159">
        <f t="shared" si="9"/>
        <v>0</v>
      </c>
      <c r="L50" s="159">
        <v>21</v>
      </c>
      <c r="M50" s="159">
        <f t="shared" si="10"/>
        <v>0</v>
      </c>
      <c r="N50" s="159">
        <v>0</v>
      </c>
      <c r="O50" s="159">
        <f t="shared" si="11"/>
        <v>0</v>
      </c>
      <c r="P50" s="159">
        <v>0</v>
      </c>
      <c r="Q50" s="159">
        <f t="shared" si="12"/>
        <v>0</v>
      </c>
      <c r="R50" s="159"/>
      <c r="S50" s="159" t="s">
        <v>138</v>
      </c>
      <c r="T50" s="159" t="s">
        <v>133</v>
      </c>
      <c r="U50" s="159">
        <v>0</v>
      </c>
      <c r="V50" s="159">
        <f t="shared" si="13"/>
        <v>0</v>
      </c>
      <c r="W50" s="159"/>
      <c r="X50" s="152"/>
      <c r="Y50" s="152"/>
      <c r="Z50" s="152"/>
      <c r="AA50" s="152"/>
      <c r="AB50" s="152"/>
      <c r="AC50" s="152"/>
      <c r="AD50" s="152"/>
      <c r="AE50" s="152"/>
      <c r="AF50" s="152"/>
      <c r="AG50" s="152" t="s">
        <v>139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74">
        <v>34</v>
      </c>
      <c r="B51" s="175" t="s">
        <v>484</v>
      </c>
      <c r="C51" s="182" t="s">
        <v>485</v>
      </c>
      <c r="D51" s="176" t="s">
        <v>178</v>
      </c>
      <c r="E51" s="177">
        <v>1</v>
      </c>
      <c r="F51" s="178"/>
      <c r="G51" s="179">
        <f t="shared" si="7"/>
        <v>0</v>
      </c>
      <c r="H51" s="160"/>
      <c r="I51" s="159">
        <f t="shared" si="8"/>
        <v>0</v>
      </c>
      <c r="J51" s="160"/>
      <c r="K51" s="159">
        <f t="shared" si="9"/>
        <v>0</v>
      </c>
      <c r="L51" s="159">
        <v>21</v>
      </c>
      <c r="M51" s="159">
        <f t="shared" si="10"/>
        <v>0</v>
      </c>
      <c r="N51" s="159">
        <v>0</v>
      </c>
      <c r="O51" s="159">
        <f t="shared" si="11"/>
        <v>0</v>
      </c>
      <c r="P51" s="159">
        <v>0</v>
      </c>
      <c r="Q51" s="159">
        <f t="shared" si="12"/>
        <v>0</v>
      </c>
      <c r="R51" s="159"/>
      <c r="S51" s="159" t="s">
        <v>138</v>
      </c>
      <c r="T51" s="159" t="s">
        <v>133</v>
      </c>
      <c r="U51" s="159">
        <v>0</v>
      </c>
      <c r="V51" s="159">
        <f t="shared" si="13"/>
        <v>0</v>
      </c>
      <c r="W51" s="159"/>
      <c r="X51" s="152"/>
      <c r="Y51" s="152"/>
      <c r="Z51" s="152"/>
      <c r="AA51" s="152"/>
      <c r="AB51" s="152"/>
      <c r="AC51" s="152"/>
      <c r="AD51" s="152"/>
      <c r="AE51" s="152"/>
      <c r="AF51" s="152"/>
      <c r="AG51" s="152" t="s">
        <v>139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74">
        <v>35</v>
      </c>
      <c r="B52" s="175" t="s">
        <v>567</v>
      </c>
      <c r="C52" s="182" t="s">
        <v>568</v>
      </c>
      <c r="D52" s="176" t="s">
        <v>137</v>
      </c>
      <c r="E52" s="177">
        <v>1</v>
      </c>
      <c r="F52" s="178"/>
      <c r="G52" s="179">
        <f t="shared" si="7"/>
        <v>0</v>
      </c>
      <c r="H52" s="160"/>
      <c r="I52" s="159">
        <f t="shared" si="8"/>
        <v>0</v>
      </c>
      <c r="J52" s="160"/>
      <c r="K52" s="159">
        <f t="shared" si="9"/>
        <v>0</v>
      </c>
      <c r="L52" s="159">
        <v>21</v>
      </c>
      <c r="M52" s="159">
        <f t="shared" si="10"/>
        <v>0</v>
      </c>
      <c r="N52" s="159">
        <v>0</v>
      </c>
      <c r="O52" s="159">
        <f t="shared" si="11"/>
        <v>0</v>
      </c>
      <c r="P52" s="159">
        <v>0</v>
      </c>
      <c r="Q52" s="159">
        <f t="shared" si="12"/>
        <v>0</v>
      </c>
      <c r="R52" s="159"/>
      <c r="S52" s="159" t="s">
        <v>138</v>
      </c>
      <c r="T52" s="159" t="s">
        <v>133</v>
      </c>
      <c r="U52" s="159">
        <v>0</v>
      </c>
      <c r="V52" s="159">
        <f t="shared" si="13"/>
        <v>0</v>
      </c>
      <c r="W52" s="159"/>
      <c r="X52" s="152"/>
      <c r="Y52" s="152"/>
      <c r="Z52" s="152"/>
      <c r="AA52" s="152"/>
      <c r="AB52" s="152"/>
      <c r="AC52" s="152"/>
      <c r="AD52" s="152"/>
      <c r="AE52" s="152"/>
      <c r="AF52" s="152"/>
      <c r="AG52" s="152" t="s">
        <v>139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74">
        <v>36</v>
      </c>
      <c r="B53" s="175" t="s">
        <v>504</v>
      </c>
      <c r="C53" s="182" t="s">
        <v>505</v>
      </c>
      <c r="D53" s="176" t="s">
        <v>178</v>
      </c>
      <c r="E53" s="177">
        <v>1</v>
      </c>
      <c r="F53" s="178"/>
      <c r="G53" s="179">
        <f t="shared" si="7"/>
        <v>0</v>
      </c>
      <c r="H53" s="160"/>
      <c r="I53" s="159">
        <f t="shared" si="8"/>
        <v>0</v>
      </c>
      <c r="J53" s="160"/>
      <c r="K53" s="159">
        <f t="shared" si="9"/>
        <v>0</v>
      </c>
      <c r="L53" s="159">
        <v>21</v>
      </c>
      <c r="M53" s="159">
        <f t="shared" si="10"/>
        <v>0</v>
      </c>
      <c r="N53" s="159">
        <v>0</v>
      </c>
      <c r="O53" s="159">
        <f t="shared" si="11"/>
        <v>0</v>
      </c>
      <c r="P53" s="159">
        <v>0</v>
      </c>
      <c r="Q53" s="159">
        <f t="shared" si="12"/>
        <v>0</v>
      </c>
      <c r="R53" s="159"/>
      <c r="S53" s="159" t="s">
        <v>138</v>
      </c>
      <c r="T53" s="159" t="s">
        <v>133</v>
      </c>
      <c r="U53" s="159">
        <v>0</v>
      </c>
      <c r="V53" s="159">
        <f t="shared" si="13"/>
        <v>0</v>
      </c>
      <c r="W53" s="159"/>
      <c r="X53" s="152"/>
      <c r="Y53" s="152"/>
      <c r="Z53" s="152"/>
      <c r="AA53" s="152"/>
      <c r="AB53" s="152"/>
      <c r="AC53" s="152"/>
      <c r="AD53" s="152"/>
      <c r="AE53" s="152"/>
      <c r="AF53" s="152"/>
      <c r="AG53" s="152" t="s">
        <v>152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74">
        <v>37</v>
      </c>
      <c r="B54" s="175" t="s">
        <v>506</v>
      </c>
      <c r="C54" s="182" t="s">
        <v>507</v>
      </c>
      <c r="D54" s="176" t="s">
        <v>178</v>
      </c>
      <c r="E54" s="177">
        <v>1</v>
      </c>
      <c r="F54" s="178"/>
      <c r="G54" s="179">
        <f t="shared" si="7"/>
        <v>0</v>
      </c>
      <c r="H54" s="160"/>
      <c r="I54" s="159">
        <f t="shared" si="8"/>
        <v>0</v>
      </c>
      <c r="J54" s="160"/>
      <c r="K54" s="159">
        <f t="shared" si="9"/>
        <v>0</v>
      </c>
      <c r="L54" s="159">
        <v>21</v>
      </c>
      <c r="M54" s="159">
        <f t="shared" si="10"/>
        <v>0</v>
      </c>
      <c r="N54" s="159">
        <v>0</v>
      </c>
      <c r="O54" s="159">
        <f t="shared" si="11"/>
        <v>0</v>
      </c>
      <c r="P54" s="159">
        <v>0</v>
      </c>
      <c r="Q54" s="159">
        <f t="shared" si="12"/>
        <v>0</v>
      </c>
      <c r="R54" s="159"/>
      <c r="S54" s="159" t="s">
        <v>138</v>
      </c>
      <c r="T54" s="159" t="s">
        <v>133</v>
      </c>
      <c r="U54" s="159">
        <v>0</v>
      </c>
      <c r="V54" s="159">
        <f t="shared" si="13"/>
        <v>0</v>
      </c>
      <c r="W54" s="159"/>
      <c r="X54" s="152"/>
      <c r="Y54" s="152"/>
      <c r="Z54" s="152"/>
      <c r="AA54" s="152"/>
      <c r="AB54" s="152"/>
      <c r="AC54" s="152"/>
      <c r="AD54" s="152"/>
      <c r="AE54" s="152"/>
      <c r="AF54" s="152"/>
      <c r="AG54" s="152" t="s">
        <v>152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68">
        <v>38</v>
      </c>
      <c r="B55" s="169" t="s">
        <v>508</v>
      </c>
      <c r="C55" s="183" t="s">
        <v>509</v>
      </c>
      <c r="D55" s="170" t="s">
        <v>178</v>
      </c>
      <c r="E55" s="171">
        <v>1</v>
      </c>
      <c r="F55" s="172"/>
      <c r="G55" s="173">
        <f t="shared" si="7"/>
        <v>0</v>
      </c>
      <c r="H55" s="160"/>
      <c r="I55" s="159">
        <f t="shared" si="8"/>
        <v>0</v>
      </c>
      <c r="J55" s="160"/>
      <c r="K55" s="159">
        <f t="shared" si="9"/>
        <v>0</v>
      </c>
      <c r="L55" s="159">
        <v>21</v>
      </c>
      <c r="M55" s="159">
        <f t="shared" si="10"/>
        <v>0</v>
      </c>
      <c r="N55" s="159">
        <v>0</v>
      </c>
      <c r="O55" s="159">
        <f t="shared" si="11"/>
        <v>0</v>
      </c>
      <c r="P55" s="159">
        <v>0</v>
      </c>
      <c r="Q55" s="159">
        <f t="shared" si="12"/>
        <v>0</v>
      </c>
      <c r="R55" s="159"/>
      <c r="S55" s="159" t="s">
        <v>138</v>
      </c>
      <c r="T55" s="159" t="s">
        <v>133</v>
      </c>
      <c r="U55" s="159">
        <v>0</v>
      </c>
      <c r="V55" s="159">
        <f t="shared" si="13"/>
        <v>0</v>
      </c>
      <c r="W55" s="159"/>
      <c r="X55" s="152"/>
      <c r="Y55" s="152"/>
      <c r="Z55" s="152"/>
      <c r="AA55" s="152"/>
      <c r="AB55" s="152"/>
      <c r="AC55" s="152"/>
      <c r="AD55" s="152"/>
      <c r="AE55" s="152"/>
      <c r="AF55" s="152"/>
      <c r="AG55" s="152" t="s">
        <v>152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x14ac:dyDescent="0.2">
      <c r="A56" s="5"/>
      <c r="B56" s="6"/>
      <c r="C56" s="184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AE56">
        <v>15</v>
      </c>
      <c r="AF56">
        <v>21</v>
      </c>
    </row>
    <row r="57" spans="1:60" x14ac:dyDescent="0.2">
      <c r="A57" s="155"/>
      <c r="B57" s="156" t="s">
        <v>31</v>
      </c>
      <c r="C57" s="185"/>
      <c r="D57" s="157"/>
      <c r="E57" s="158"/>
      <c r="F57" s="158"/>
      <c r="G57" s="180">
        <f>G8+G10+G12+G15+G19+G24+G26+G28+G31+G42</f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AE57">
        <f>SUMIF(L7:L55,AE56,G7:G55)</f>
        <v>0</v>
      </c>
      <c r="AF57">
        <f>SUMIF(L7:L55,AF56,G7:G55)</f>
        <v>0</v>
      </c>
      <c r="AG57" t="s">
        <v>522</v>
      </c>
    </row>
    <row r="58" spans="1:60" x14ac:dyDescent="0.2">
      <c r="A58" s="5"/>
      <c r="B58" s="6"/>
      <c r="C58" s="184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60" x14ac:dyDescent="0.2">
      <c r="A59" s="5"/>
      <c r="B59" s="6"/>
      <c r="C59" s="184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60" x14ac:dyDescent="0.2">
      <c r="A60" s="256" t="s">
        <v>523</v>
      </c>
      <c r="B60" s="256"/>
      <c r="C60" s="257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60" x14ac:dyDescent="0.2">
      <c r="A61" s="237"/>
      <c r="B61" s="238"/>
      <c r="C61" s="239"/>
      <c r="D61" s="238"/>
      <c r="E61" s="238"/>
      <c r="F61" s="238"/>
      <c r="G61" s="2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AG61" t="s">
        <v>524</v>
      </c>
    </row>
    <row r="62" spans="1:60" x14ac:dyDescent="0.2">
      <c r="A62" s="241"/>
      <c r="B62" s="242"/>
      <c r="C62" s="243"/>
      <c r="D62" s="242"/>
      <c r="E62" s="242"/>
      <c r="F62" s="242"/>
      <c r="G62" s="24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60" x14ac:dyDescent="0.2">
      <c r="A63" s="241"/>
      <c r="B63" s="242"/>
      <c r="C63" s="243"/>
      <c r="D63" s="242"/>
      <c r="E63" s="242"/>
      <c r="F63" s="242"/>
      <c r="G63" s="24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60" x14ac:dyDescent="0.2">
      <c r="A64" s="241"/>
      <c r="B64" s="242"/>
      <c r="C64" s="243"/>
      <c r="D64" s="242"/>
      <c r="E64" s="242"/>
      <c r="F64" s="242"/>
      <c r="G64" s="24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3" x14ac:dyDescent="0.2">
      <c r="A65" s="245"/>
      <c r="B65" s="246"/>
      <c r="C65" s="247"/>
      <c r="D65" s="246"/>
      <c r="E65" s="246"/>
      <c r="F65" s="246"/>
      <c r="G65" s="24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33" x14ac:dyDescent="0.2">
      <c r="A66" s="5"/>
      <c r="B66" s="6"/>
      <c r="C66" s="184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">
      <c r="C67" s="186"/>
      <c r="D67" s="143"/>
      <c r="AG67" t="s">
        <v>525</v>
      </c>
    </row>
    <row r="68" spans="1:33" x14ac:dyDescent="0.2">
      <c r="D68" s="143"/>
    </row>
    <row r="69" spans="1:33" x14ac:dyDescent="0.2">
      <c r="D69" s="143"/>
    </row>
    <row r="70" spans="1:33" x14ac:dyDescent="0.2">
      <c r="D70" s="143"/>
    </row>
    <row r="71" spans="1:33" x14ac:dyDescent="0.2">
      <c r="D71" s="143"/>
    </row>
    <row r="72" spans="1:33" x14ac:dyDescent="0.2">
      <c r="D72" s="143"/>
    </row>
    <row r="73" spans="1:33" x14ac:dyDescent="0.2">
      <c r="D73" s="143"/>
    </row>
    <row r="74" spans="1:33" x14ac:dyDescent="0.2">
      <c r="D74" s="143"/>
    </row>
    <row r="75" spans="1:33" x14ac:dyDescent="0.2">
      <c r="D75" s="143"/>
    </row>
    <row r="76" spans="1:33" x14ac:dyDescent="0.2">
      <c r="D76" s="143"/>
    </row>
    <row r="77" spans="1:33" x14ac:dyDescent="0.2">
      <c r="D77" s="143"/>
    </row>
    <row r="78" spans="1:33" x14ac:dyDescent="0.2">
      <c r="D78" s="143"/>
    </row>
    <row r="79" spans="1:33" x14ac:dyDescent="0.2">
      <c r="D79" s="143"/>
    </row>
    <row r="80" spans="1:33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6">
    <mergeCell ref="A61:G65"/>
    <mergeCell ref="A1:G1"/>
    <mergeCell ref="C2:G2"/>
    <mergeCell ref="C3:G3"/>
    <mergeCell ref="C4:G4"/>
    <mergeCell ref="A60:C60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38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7</v>
      </c>
      <c r="B1" s="249"/>
      <c r="C1" s="249"/>
      <c r="D1" s="249"/>
      <c r="E1" s="249"/>
      <c r="F1" s="249"/>
      <c r="G1" s="249"/>
      <c r="AG1" t="s">
        <v>103</v>
      </c>
    </row>
    <row r="2" spans="1:60" ht="24.95" customHeight="1" x14ac:dyDescent="0.2">
      <c r="A2" s="144" t="s">
        <v>8</v>
      </c>
      <c r="B2" s="72" t="s">
        <v>44</v>
      </c>
      <c r="C2" s="250" t="s">
        <v>45</v>
      </c>
      <c r="D2" s="251"/>
      <c r="E2" s="251"/>
      <c r="F2" s="251"/>
      <c r="G2" s="252"/>
      <c r="AG2" t="s">
        <v>104</v>
      </c>
    </row>
    <row r="3" spans="1:60" ht="24.95" customHeight="1" x14ac:dyDescent="0.2">
      <c r="A3" s="144" t="s">
        <v>9</v>
      </c>
      <c r="B3" s="72" t="s">
        <v>57</v>
      </c>
      <c r="C3" s="250" t="s">
        <v>58</v>
      </c>
      <c r="D3" s="251"/>
      <c r="E3" s="251"/>
      <c r="F3" s="251"/>
      <c r="G3" s="252"/>
      <c r="AC3" s="91" t="s">
        <v>104</v>
      </c>
      <c r="AG3" t="s">
        <v>105</v>
      </c>
    </row>
    <row r="4" spans="1:60" ht="24.95" customHeight="1" x14ac:dyDescent="0.2">
      <c r="A4" s="145" t="s">
        <v>10</v>
      </c>
      <c r="B4" s="146" t="s">
        <v>63</v>
      </c>
      <c r="C4" s="253" t="s">
        <v>64</v>
      </c>
      <c r="D4" s="254"/>
      <c r="E4" s="254"/>
      <c r="F4" s="254"/>
      <c r="G4" s="255"/>
      <c r="AG4" t="s">
        <v>106</v>
      </c>
    </row>
    <row r="5" spans="1:60" x14ac:dyDescent="0.2">
      <c r="D5" s="143"/>
    </row>
    <row r="6" spans="1:60" ht="38.25" x14ac:dyDescent="0.2">
      <c r="A6" s="148" t="s">
        <v>107</v>
      </c>
      <c r="B6" s="150" t="s">
        <v>108</v>
      </c>
      <c r="C6" s="150" t="s">
        <v>109</v>
      </c>
      <c r="D6" s="149" t="s">
        <v>110</v>
      </c>
      <c r="E6" s="148" t="s">
        <v>111</v>
      </c>
      <c r="F6" s="147" t="s">
        <v>112</v>
      </c>
      <c r="G6" s="148" t="s">
        <v>31</v>
      </c>
      <c r="H6" s="151" t="s">
        <v>32</v>
      </c>
      <c r="I6" s="151" t="s">
        <v>113</v>
      </c>
      <c r="J6" s="151" t="s">
        <v>33</v>
      </c>
      <c r="K6" s="151" t="s">
        <v>114</v>
      </c>
      <c r="L6" s="151" t="s">
        <v>115</v>
      </c>
      <c r="M6" s="151" t="s">
        <v>116</v>
      </c>
      <c r="N6" s="151" t="s">
        <v>117</v>
      </c>
      <c r="O6" s="151" t="s">
        <v>118</v>
      </c>
      <c r="P6" s="151" t="s">
        <v>119</v>
      </c>
      <c r="Q6" s="151" t="s">
        <v>120</v>
      </c>
      <c r="R6" s="151" t="s">
        <v>121</v>
      </c>
      <c r="S6" s="151" t="s">
        <v>122</v>
      </c>
      <c r="T6" s="151" t="s">
        <v>123</v>
      </c>
      <c r="U6" s="151" t="s">
        <v>124</v>
      </c>
      <c r="V6" s="151" t="s">
        <v>125</v>
      </c>
      <c r="W6" s="151" t="s">
        <v>126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2" t="s">
        <v>127</v>
      </c>
      <c r="B8" s="163" t="s">
        <v>87</v>
      </c>
      <c r="C8" s="181" t="s">
        <v>88</v>
      </c>
      <c r="D8" s="164"/>
      <c r="E8" s="165"/>
      <c r="F8" s="166"/>
      <c r="G8" s="167">
        <f>SUMIF(AG9:AG9,"&lt;&gt;NOR",G9:G9)</f>
        <v>0</v>
      </c>
      <c r="H8" s="161"/>
      <c r="I8" s="161">
        <f>SUM(I9:I9)</f>
        <v>0</v>
      </c>
      <c r="J8" s="161"/>
      <c r="K8" s="161">
        <f>SUM(K9:K9)</f>
        <v>0</v>
      </c>
      <c r="L8" s="161"/>
      <c r="M8" s="161">
        <f>SUM(M9:M9)</f>
        <v>0</v>
      </c>
      <c r="N8" s="161"/>
      <c r="O8" s="161">
        <f>SUM(O9:O9)</f>
        <v>0</v>
      </c>
      <c r="P8" s="161"/>
      <c r="Q8" s="161">
        <f>SUM(Q9:Q9)</f>
        <v>0</v>
      </c>
      <c r="R8" s="161"/>
      <c r="S8" s="161"/>
      <c r="T8" s="161"/>
      <c r="U8" s="161"/>
      <c r="V8" s="161">
        <f>SUM(V9:V9)</f>
        <v>0</v>
      </c>
      <c r="W8" s="161"/>
      <c r="AG8" t="s">
        <v>128</v>
      </c>
    </row>
    <row r="9" spans="1:60" ht="22.5" outlineLevel="1" x14ac:dyDescent="0.2">
      <c r="A9" s="168">
        <v>1</v>
      </c>
      <c r="B9" s="169" t="s">
        <v>569</v>
      </c>
      <c r="C9" s="183" t="s">
        <v>570</v>
      </c>
      <c r="D9" s="170" t="s">
        <v>282</v>
      </c>
      <c r="E9" s="171">
        <v>1</v>
      </c>
      <c r="F9" s="172"/>
      <c r="G9" s="173">
        <f>ROUND(E9*F9,2)</f>
        <v>0</v>
      </c>
      <c r="H9" s="160"/>
      <c r="I9" s="159">
        <f>ROUND(E9*H9,2)</f>
        <v>0</v>
      </c>
      <c r="J9" s="160"/>
      <c r="K9" s="159">
        <f>ROUND(E9*J9,2)</f>
        <v>0</v>
      </c>
      <c r="L9" s="159">
        <v>21</v>
      </c>
      <c r="M9" s="159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59"/>
      <c r="S9" s="159" t="s">
        <v>138</v>
      </c>
      <c r="T9" s="159" t="s">
        <v>133</v>
      </c>
      <c r="U9" s="159">
        <v>0</v>
      </c>
      <c r="V9" s="159">
        <f>ROUND(E9*U9,2)</f>
        <v>0</v>
      </c>
      <c r="W9" s="159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182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x14ac:dyDescent="0.2">
      <c r="A10" s="5"/>
      <c r="B10" s="6"/>
      <c r="C10" s="184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E10">
        <v>15</v>
      </c>
      <c r="AF10">
        <v>21</v>
      </c>
    </row>
    <row r="11" spans="1:60" x14ac:dyDescent="0.2">
      <c r="A11" s="155"/>
      <c r="B11" s="156" t="s">
        <v>31</v>
      </c>
      <c r="C11" s="185"/>
      <c r="D11" s="157"/>
      <c r="E11" s="158"/>
      <c r="F11" s="158"/>
      <c r="G11" s="180">
        <f>G8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AE11">
        <f>SUMIF(L7:L9,AE10,G7:G9)</f>
        <v>0</v>
      </c>
      <c r="AF11">
        <f>SUMIF(L7:L9,AF10,G7:G9)</f>
        <v>0</v>
      </c>
      <c r="AG11" t="s">
        <v>522</v>
      </c>
    </row>
    <row r="12" spans="1:60" x14ac:dyDescent="0.2">
      <c r="A12" s="5"/>
      <c r="B12" s="6"/>
      <c r="C12" s="184"/>
      <c r="D12" s="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60" x14ac:dyDescent="0.2">
      <c r="A13" s="5"/>
      <c r="B13" s="6"/>
      <c r="C13" s="184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60" x14ac:dyDescent="0.2">
      <c r="A14" s="256" t="s">
        <v>523</v>
      </c>
      <c r="B14" s="256"/>
      <c r="C14" s="257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60" x14ac:dyDescent="0.2">
      <c r="A15" s="237"/>
      <c r="B15" s="238"/>
      <c r="C15" s="239"/>
      <c r="D15" s="238"/>
      <c r="E15" s="238"/>
      <c r="F15" s="238"/>
      <c r="G15" s="2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G15" t="s">
        <v>524</v>
      </c>
    </row>
    <row r="16" spans="1:60" x14ac:dyDescent="0.2">
      <c r="A16" s="241"/>
      <c r="B16" s="242"/>
      <c r="C16" s="243"/>
      <c r="D16" s="242"/>
      <c r="E16" s="242"/>
      <c r="F16" s="242"/>
      <c r="G16" s="24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x14ac:dyDescent="0.2">
      <c r="A17" s="241"/>
      <c r="B17" s="242"/>
      <c r="C17" s="243"/>
      <c r="D17" s="242"/>
      <c r="E17" s="242"/>
      <c r="F17" s="242"/>
      <c r="G17" s="24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x14ac:dyDescent="0.2">
      <c r="A18" s="241"/>
      <c r="B18" s="242"/>
      <c r="C18" s="243"/>
      <c r="D18" s="242"/>
      <c r="E18" s="242"/>
      <c r="F18" s="242"/>
      <c r="G18" s="24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33" x14ac:dyDescent="0.2">
      <c r="A19" s="245"/>
      <c r="B19" s="246"/>
      <c r="C19" s="247"/>
      <c r="D19" s="246"/>
      <c r="E19" s="246"/>
      <c r="F19" s="246"/>
      <c r="G19" s="24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33" x14ac:dyDescent="0.2">
      <c r="A20" s="5"/>
      <c r="B20" s="6"/>
      <c r="C20" s="184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3" x14ac:dyDescent="0.2">
      <c r="C21" s="186"/>
      <c r="D21" s="143"/>
      <c r="AG21" t="s">
        <v>525</v>
      </c>
    </row>
    <row r="22" spans="1:33" x14ac:dyDescent="0.2">
      <c r="D22" s="143"/>
    </row>
    <row r="23" spans="1:33" x14ac:dyDescent="0.2">
      <c r="D23" s="143"/>
    </row>
    <row r="24" spans="1:33" x14ac:dyDescent="0.2">
      <c r="D24" s="143"/>
    </row>
    <row r="25" spans="1:33" x14ac:dyDescent="0.2">
      <c r="D25" s="143"/>
    </row>
    <row r="26" spans="1:33" x14ac:dyDescent="0.2">
      <c r="D26" s="143"/>
    </row>
    <row r="27" spans="1:33" x14ac:dyDescent="0.2">
      <c r="D27" s="143"/>
    </row>
    <row r="28" spans="1:33" x14ac:dyDescent="0.2">
      <c r="D28" s="143"/>
    </row>
    <row r="29" spans="1:33" x14ac:dyDescent="0.2">
      <c r="D29" s="143"/>
    </row>
    <row r="30" spans="1:33" x14ac:dyDescent="0.2">
      <c r="D30" s="143"/>
    </row>
    <row r="31" spans="1:33" x14ac:dyDescent="0.2">
      <c r="D31" s="143"/>
    </row>
    <row r="32" spans="1:33" x14ac:dyDescent="0.2">
      <c r="D32" s="143"/>
    </row>
    <row r="33" spans="4:4" x14ac:dyDescent="0.2">
      <c r="D33" s="143"/>
    </row>
    <row r="34" spans="4:4" x14ac:dyDescent="0.2">
      <c r="D34" s="143"/>
    </row>
    <row r="35" spans="4:4" x14ac:dyDescent="0.2">
      <c r="D35" s="143"/>
    </row>
    <row r="36" spans="4:4" x14ac:dyDescent="0.2">
      <c r="D36" s="143"/>
    </row>
    <row r="37" spans="4:4" x14ac:dyDescent="0.2">
      <c r="D37" s="143"/>
    </row>
    <row r="38" spans="4:4" x14ac:dyDescent="0.2">
      <c r="D38" s="143"/>
    </row>
    <row r="39" spans="4:4" x14ac:dyDescent="0.2">
      <c r="D39" s="143"/>
    </row>
    <row r="40" spans="4:4" x14ac:dyDescent="0.2">
      <c r="D40" s="143"/>
    </row>
    <row r="41" spans="4:4" x14ac:dyDescent="0.2">
      <c r="D41" s="143"/>
    </row>
    <row r="42" spans="4:4" x14ac:dyDescent="0.2">
      <c r="D42" s="143"/>
    </row>
    <row r="43" spans="4:4" x14ac:dyDescent="0.2">
      <c r="D43" s="143"/>
    </row>
    <row r="44" spans="4:4" x14ac:dyDescent="0.2">
      <c r="D44" s="143"/>
    </row>
    <row r="45" spans="4:4" x14ac:dyDescent="0.2">
      <c r="D45" s="143"/>
    </row>
    <row r="46" spans="4:4" x14ac:dyDescent="0.2">
      <c r="D46" s="143"/>
    </row>
    <row r="47" spans="4:4" x14ac:dyDescent="0.2">
      <c r="D47" s="143"/>
    </row>
    <row r="48" spans="4:4" x14ac:dyDescent="0.2">
      <c r="D48" s="143"/>
    </row>
    <row r="49" spans="4:4" x14ac:dyDescent="0.2">
      <c r="D49" s="143"/>
    </row>
    <row r="50" spans="4:4" x14ac:dyDescent="0.2">
      <c r="D50" s="143"/>
    </row>
    <row r="51" spans="4:4" x14ac:dyDescent="0.2">
      <c r="D51" s="143"/>
    </row>
    <row r="52" spans="4:4" x14ac:dyDescent="0.2">
      <c r="D52" s="143"/>
    </row>
    <row r="53" spans="4:4" x14ac:dyDescent="0.2">
      <c r="D53" s="143"/>
    </row>
    <row r="54" spans="4:4" x14ac:dyDescent="0.2">
      <c r="D54" s="143"/>
    </row>
    <row r="55" spans="4:4" x14ac:dyDescent="0.2">
      <c r="D55" s="143"/>
    </row>
    <row r="56" spans="4:4" x14ac:dyDescent="0.2">
      <c r="D56" s="143"/>
    </row>
    <row r="57" spans="4:4" x14ac:dyDescent="0.2">
      <c r="D57" s="143"/>
    </row>
    <row r="58" spans="4:4" x14ac:dyDescent="0.2">
      <c r="D58" s="143"/>
    </row>
    <row r="59" spans="4:4" x14ac:dyDescent="0.2">
      <c r="D59" s="143"/>
    </row>
    <row r="60" spans="4:4" x14ac:dyDescent="0.2">
      <c r="D60" s="143"/>
    </row>
    <row r="61" spans="4:4" x14ac:dyDescent="0.2">
      <c r="D61" s="143"/>
    </row>
    <row r="62" spans="4:4" x14ac:dyDescent="0.2">
      <c r="D62" s="143"/>
    </row>
    <row r="63" spans="4:4" x14ac:dyDescent="0.2">
      <c r="D63" s="143"/>
    </row>
    <row r="64" spans="4:4" x14ac:dyDescent="0.2">
      <c r="D64" s="143"/>
    </row>
    <row r="65" spans="4:4" x14ac:dyDescent="0.2">
      <c r="D65" s="143"/>
    </row>
    <row r="66" spans="4:4" x14ac:dyDescent="0.2">
      <c r="D66" s="143"/>
    </row>
    <row r="67" spans="4:4" x14ac:dyDescent="0.2">
      <c r="D67" s="143"/>
    </row>
    <row r="68" spans="4:4" x14ac:dyDescent="0.2">
      <c r="D68" s="143"/>
    </row>
    <row r="69" spans="4:4" x14ac:dyDescent="0.2">
      <c r="D69" s="143"/>
    </row>
    <row r="70" spans="4:4" x14ac:dyDescent="0.2">
      <c r="D70" s="143"/>
    </row>
    <row r="71" spans="4:4" x14ac:dyDescent="0.2">
      <c r="D71" s="143"/>
    </row>
    <row r="72" spans="4:4" x14ac:dyDescent="0.2">
      <c r="D72" s="143"/>
    </row>
    <row r="73" spans="4:4" x14ac:dyDescent="0.2">
      <c r="D73" s="143"/>
    </row>
    <row r="74" spans="4:4" x14ac:dyDescent="0.2">
      <c r="D74" s="143"/>
    </row>
    <row r="75" spans="4:4" x14ac:dyDescent="0.2">
      <c r="D75" s="143"/>
    </row>
    <row r="76" spans="4:4" x14ac:dyDescent="0.2">
      <c r="D76" s="143"/>
    </row>
    <row r="77" spans="4:4" x14ac:dyDescent="0.2">
      <c r="D77" s="143"/>
    </row>
    <row r="78" spans="4:4" x14ac:dyDescent="0.2">
      <c r="D78" s="143"/>
    </row>
    <row r="79" spans="4:4" x14ac:dyDescent="0.2">
      <c r="D79" s="143"/>
    </row>
    <row r="80" spans="4:4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6">
    <mergeCell ref="A15:G19"/>
    <mergeCell ref="A1:G1"/>
    <mergeCell ref="C2:G2"/>
    <mergeCell ref="C3:G3"/>
    <mergeCell ref="C4:G4"/>
    <mergeCell ref="A14:C1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1.4.1 Pol</vt:lpstr>
      <vt:lpstr>01 1.4.2 Pol</vt:lpstr>
      <vt:lpstr>01 1.4.3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1.4.1 Pol'!Názvy_tisku</vt:lpstr>
      <vt:lpstr>'01 1.4.2 Pol'!Názvy_tisku</vt:lpstr>
      <vt:lpstr>'01 1.4.3 Pol'!Názvy_tisku</vt:lpstr>
      <vt:lpstr>oadresa</vt:lpstr>
      <vt:lpstr>Stavba!Objednatel</vt:lpstr>
      <vt:lpstr>Stavba!Objekt</vt:lpstr>
      <vt:lpstr>'01 1.4.1 Pol'!Oblast_tisku</vt:lpstr>
      <vt:lpstr>'01 1.4.2 Pol'!Oblast_tisku</vt:lpstr>
      <vt:lpstr>'01 1.4.3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Wija Pavel</cp:lastModifiedBy>
  <cp:lastPrinted>2014-02-28T09:52:57Z</cp:lastPrinted>
  <dcterms:created xsi:type="dcterms:W3CDTF">2009-04-08T07:15:50Z</dcterms:created>
  <dcterms:modified xsi:type="dcterms:W3CDTF">2018-08-09T12:34:03Z</dcterms:modified>
</cp:coreProperties>
</file>