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C - 01 - Parkoviště a zpe..." sheetId="2" r:id="rId2"/>
    <sheet name="E1 - 1.1 -  ZOV - přechod..." sheetId="3" r:id="rId3"/>
    <sheet name="E1 - 1.2 -  ZOV - přechod..." sheetId="4" r:id="rId4"/>
    <sheet name="E2 - 1 - Vodorovné a svis..." sheetId="5" r:id="rId5"/>
    <sheet name="VRN - Vedlejší rozpočtové..." sheetId="6" r:id="rId6"/>
  </sheets>
  <definedNames>
    <definedName name="_xlnm.Print_Titles" localSheetId="1">'C - 01 - Parkoviště a zpe...'!$125:$125</definedName>
    <definedName name="_xlnm.Print_Titles" localSheetId="2">'E1 - 1.1 -  ZOV - přechod...'!$119:$119</definedName>
    <definedName name="_xlnm.Print_Titles" localSheetId="3">'E1 - 1.2 -  ZOV - přechod...'!$119:$119</definedName>
    <definedName name="_xlnm.Print_Titles" localSheetId="4">'E2 - 1 - Vodorovné a svis...'!$119:$119</definedName>
    <definedName name="_xlnm.Print_Titles" localSheetId="0">'Rekapitulace stavby'!$85:$85</definedName>
    <definedName name="_xlnm.Print_Titles" localSheetId="5">'VRN - Vedlejší rozpočtové...'!$119:$119</definedName>
    <definedName name="_xlnm.Print_Area" localSheetId="1">'C - 01 - Parkoviště a zpe...'!$C$4:$Q$70,'C - 01 - Parkoviště a zpe...'!$C$76:$Q$109,'C - 01 - Parkoviště a zpe...'!$C$115:$Q$307</definedName>
    <definedName name="_xlnm.Print_Area" localSheetId="2">'E1 - 1.1 -  ZOV - přechod...'!$C$4:$Q$70,'E1 - 1.1 -  ZOV - přechod...'!$C$76:$Q$103,'E1 - 1.1 -  ZOV - přechod...'!$C$109:$Q$148</definedName>
    <definedName name="_xlnm.Print_Area" localSheetId="3">'E1 - 1.2 -  ZOV - přechod...'!$C$4:$Q$70,'E1 - 1.2 -  ZOV - přechod...'!$C$76:$Q$103,'E1 - 1.2 -  ZOV - přechod...'!$C$109:$Q$142</definedName>
    <definedName name="_xlnm.Print_Area" localSheetId="4">'E2 - 1 - Vodorovné a svis...'!$C$4:$Q$70,'E2 - 1 - Vodorovné a svis...'!$C$76:$Q$103,'E2 - 1 - Vodorovné a svis...'!$C$109:$Q$151</definedName>
    <definedName name="_xlnm.Print_Area" localSheetId="0">'Rekapitulace stavby'!$C$4:$AP$70,'Rekapitulace stavby'!$C$76:$AP$100</definedName>
    <definedName name="_xlnm.Print_Area" localSheetId="5">'VRN - Vedlejší rozpočtové...'!$C$4:$Q$70,'VRN - Vedlejší rozpočtové...'!$C$76:$Q$103,'VRN - Vedlejší rozpočtové...'!$C$109:$Q$145</definedName>
  </definedNames>
  <calcPr fullCalcOnLoad="1"/>
</workbook>
</file>

<file path=xl/sharedStrings.xml><?xml version="1.0" encoding="utf-8"?>
<sst xmlns="http://schemas.openxmlformats.org/spreadsheetml/2006/main" count="3306" uniqueCount="564">
  <si>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</si>
  <si>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</si>
  <si>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</si>
  <si>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</si>
  <si>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</si>
  <si>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</si>
  <si>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</si>
  <si>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</si>
  <si>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</si>
  <si>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</si>
  <si>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</si>
  <si>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</si>
  <si>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</si>
  <si>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</si>
  <si>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Han_95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</si>
  <si>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</si>
  <si>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</si>
  <si>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Parkoviště Ostrčilova před SVČ</t>
  </si>
  <si>
    <t>0,1</t>
  </si>
  <si>
    <t>JKSO:</t>
  </si>
  <si>
    <t>CC-CZ:</t>
  </si>
  <si>
    <t>1</t>
  </si>
  <si>
    <t>Místo:</t>
  </si>
  <si>
    <t xml:space="preserve"> </t>
  </si>
  <si>
    <t>Datum:</t>
  </si>
  <si>
    <t>17.12.2014</t>
  </si>
  <si>
    <t>10</t>
  </si>
  <si>
    <t>100</t>
  </si>
  <si>
    <t>Objednavatel:</t>
  </si>
  <si>
    <t>IČ:</t>
  </si>
  <si>
    <t>Statut. Město Ostrava městský obvod MOaP</t>
  </si>
  <si>
    <t>DIČ:</t>
  </si>
  <si>
    <t>Zhotovitel:</t>
  </si>
  <si>
    <t>Vyplň údaj</t>
  </si>
  <si>
    <t>Projektant:</t>
  </si>
  <si>
    <t>True</t>
  </si>
  <si>
    <t>Zpracovatel:</t>
  </si>
  <si>
    <t>UNI projekt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</si>
  <si>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</si>
  <si>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</si>
  <si>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</si>
  <si>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</si>
  <si>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</si>
  <si>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</si>
  <si>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</si>
  <si>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</si>
  <si>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</si>
  <si>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</si>
  <si>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</si>
  <si>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</si>
  <si>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</si>
  <si>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</si>
  <si>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</si>
  <si>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</si>
  <si>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</si>
  <si>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</si>
  <si>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</si>
  <si>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</si>
  <si>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</si>
  <si>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</si>
  <si>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</si>
  <si>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</si>
  <si>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</si>
  <si>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</si>
  <si>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</si>
  <si>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</si>
  <si>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</si>
  <si>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</si>
  <si>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</si>
  <si>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</si>
  <si>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</si>
  <si>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</si>
  <si>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</si>
  <si>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</si>
  <si>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</si>
  <si>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</si>
  <si>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</si>
  <si>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</si>
  <si>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</si>
  <si>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</si>
  <si>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{5DDB5D0A-067E-4AE9-8D08-2BEF92F25452}</t>
  </si>
  <si>
    <t>{00000000-0000-0000-0000-000000000000}</t>
  </si>
  <si>
    <t>C - 01</t>
  </si>
  <si>
    <t>Parkoviště a zpevněné plochy</t>
  </si>
  <si>
    <t>{6E531E42-2A73-41AB-8F34-49B357903A7D}</t>
  </si>
  <si>
    <t>E1 - 1.1</t>
  </si>
  <si>
    <t xml:space="preserve"> ZOV - přechodné dopravní značení (I. etapa)</t>
  </si>
  <si>
    <t>{80A6660E-5EE1-49DE-B581-BDD88BA9E0DC}</t>
  </si>
  <si>
    <t>E1 - 1.2</t>
  </si>
  <si>
    <t xml:space="preserve"> ZOV - přechodné dopravní značení (II. etapa)</t>
  </si>
  <si>
    <t>{5E9F437C-1C58-46EC-AA75-210400FB9953}</t>
  </si>
  <si>
    <t>E2 - 1</t>
  </si>
  <si>
    <t>Vodorovné a svislé dopravní značení</t>
  </si>
  <si>
    <t>{D2AF2B70-AEB6-4D9C-A9F2-A70CE2B23F47}</t>
  </si>
  <si>
    <t>VRN</t>
  </si>
  <si>
    <t>Vedlejší rozpočtové náklady</t>
  </si>
  <si>
    <t>{8C9FCC9F-E0F5-40BA-8591-65F78D71B504}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</si>
  <si>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</si>
  <si>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</si>
  <si>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</si>
  <si>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</si>
  <si>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</si>
  <si>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</si>
  <si>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</si>
  <si>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</si>
  <si>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</si>
  <si>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</si>
  <si>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</si>
  <si>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</si>
  <si>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</si>
  <si>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C - 01 - Parkoviště a zpevněné plochy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</si>
  <si>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</si>
  <si>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</si>
  <si>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</si>
  <si>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</si>
  <si>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</si>
  <si>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</si>
  <si>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   Práce a dodávky HSV</t>
  </si>
  <si>
    <t xml:space="preserve">    1 - Zemní práce</t>
  </si>
  <si>
    <t xml:space="preserve">    2 - Zakládání</t>
  </si>
  <si>
    <t xml:space="preserve">    3 -  Svislé a kompletní konstrukce</t>
  </si>
  <si>
    <t xml:space="preserve">    5 -  Komunikace</t>
  </si>
  <si>
    <t xml:space="preserve">    9 - Ostatní konstrukce a práce-bourání</t>
  </si>
  <si>
    <t xml:space="preserve">    997 -    Přesun sutě</t>
  </si>
  <si>
    <t xml:space="preserve">    998 -    Přesun hmot</t>
  </si>
  <si>
    <t>PSV -   Práce a dodávky PSV</t>
  </si>
  <si>
    <t xml:space="preserve">    711 -   Izolace proti vodě, vlhkosti a plynům</t>
  </si>
  <si>
    <t>VP -   Vícepráce</t>
  </si>
  <si>
    <t>2) Ostatní náklady</t>
  </si>
  <si>
    <t>Zařízení staveniště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</si>
  <si>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</si>
  <si>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</si>
  <si>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</si>
  <si>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</si>
  <si>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</si>
  <si>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</si>
  <si>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</si>
  <si>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</si>
  <si>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</si>
  <si>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</si>
  <si>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</si>
  <si>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</si>
  <si>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</si>
  <si>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</si>
  <si>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</si>
  <si>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</si>
  <si>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</si>
  <si>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</si>
  <si>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</si>
  <si>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</si>
  <si>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</si>
  <si>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</si>
  <si>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</si>
  <si>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111212352</t>
  </si>
  <si>
    <t>Odstranění nevhodných dřevin do 100 m2 nad 1m s odstraněním pařezů ve svahu do 1:2</t>
  </si>
  <si>
    <t>m2</t>
  </si>
  <si>
    <t>4</t>
  </si>
  <si>
    <t>13*6</t>
  </si>
  <si>
    <t>VV</t>
  </si>
  <si>
    <t>Součet</t>
  </si>
  <si>
    <t>112151354</t>
  </si>
  <si>
    <t>Kácení stromu s postupným spouštěním koruny a kmene D do 0,5 m</t>
  </si>
  <si>
    <t>kus</t>
  </si>
  <si>
    <t>3</t>
  </si>
  <si>
    <t>112201114</t>
  </si>
  <si>
    <t>Odstranění pařezů D do 0,5 m v rovině a svahu 1:5 s odklizením do 20 m a zasypáním jámy</t>
  </si>
  <si>
    <t>113106123</t>
  </si>
  <si>
    <t>Rozebrání dlažeb komunikací pro pěší ze zámkových dlaždic</t>
  </si>
  <si>
    <t>12*2</t>
  </si>
  <si>
    <t>5</t>
  </si>
  <si>
    <t>113107213</t>
  </si>
  <si>
    <t>Odstranění podkladu pl přes 200 m2 z kameniva těženého tl 300 mm</t>
  </si>
  <si>
    <t>6</t>
  </si>
  <si>
    <t>113107223</t>
  </si>
  <si>
    <t>Odstranění podkladu pl přes 200 m2 z kameniva drceného tl 300 mm</t>
  </si>
  <si>
    <t>24+804,456+3,2</t>
  </si>
  <si>
    <t>7</t>
  </si>
  <si>
    <t>113107230</t>
  </si>
  <si>
    <t>Odstranění podkladu pl nad 200 m2 z betonu prostého tl 100 mm</t>
  </si>
  <si>
    <t>8</t>
  </si>
  <si>
    <t>113154112</t>
  </si>
  <si>
    <t>Frézování živičného krytu tl 40 mm pruh š 0,5 m pl do 500 m2 bez překážek v trase</t>
  </si>
  <si>
    <t>17*8,9</t>
  </si>
  <si>
    <t>3,2</t>
  </si>
  <si>
    <t>455+70+84</t>
  </si>
  <si>
    <t>(7,5*7,5*3,14)/4</t>
  </si>
  <si>
    <t>9</t>
  </si>
  <si>
    <t>121101101</t>
  </si>
  <si>
    <t>Sejmutí ornice s přemístěním na vzdálenost do 50 m</t>
  </si>
  <si>
    <t>m3</t>
  </si>
  <si>
    <t>0,15*(52*2+68+2*3+9*2,05+3*2,11+2*35+(0,5+5+2,25)*50)</t>
  </si>
  <si>
    <t>122202202</t>
  </si>
  <si>
    <t>Odkopávky a prokopávky nezapažené pro silnice objemu do 1000 m3 v hornině tř. 3</t>
  </si>
  <si>
    <t>0,45*563</t>
  </si>
  <si>
    <t>11</t>
  </si>
  <si>
    <t>122202209</t>
  </si>
  <si>
    <t>Příplatek k odkopávkám a prokopávkám pro silnice v hornině tř. 3 za lepivost</t>
  </si>
  <si>
    <t>30%</t>
  </si>
  <si>
    <t>P</t>
  </si>
  <si>
    <t>12</t>
  </si>
  <si>
    <t>131201101</t>
  </si>
  <si>
    <t>Hloubení jam nezapažených v hornině tř. 3 objemu do 100 m3</t>
  </si>
  <si>
    <t>Sběrné místo komunálního odpadu.</t>
  </si>
  <si>
    <t>0,8*0,75*0,75*(9+9)</t>
  </si>
  <si>
    <t>13</t>
  </si>
  <si>
    <t>131201109</t>
  </si>
  <si>
    <t>Příplatek za lepivost u hloubení jam nezapažených v hornině tř. 3</t>
  </si>
  <si>
    <t>14</t>
  </si>
  <si>
    <t>132201101</t>
  </si>
  <si>
    <t>Hloubení rýh š do 600 mm v hornině tř. 3 objemu do 100 m3</t>
  </si>
  <si>
    <t>Trativod, palisáda.</t>
  </si>
  <si>
    <t>0,45*0,5*340</t>
  </si>
  <si>
    <t>0,45*0,5*32</t>
  </si>
  <si>
    <t>132201109</t>
  </si>
  <si>
    <t>Příplatek za lepivost k hloubení rýh š do 600 mm v hornině tř. 3</t>
  </si>
  <si>
    <t>16</t>
  </si>
  <si>
    <t>162701105</t>
  </si>
  <si>
    <t>Vodorovné přemístění do 10000 m výkopku/sypaniny z horniny tř. 1 až 4</t>
  </si>
  <si>
    <t>253,350+83,7+8,1</t>
  </si>
  <si>
    <t>17</t>
  </si>
  <si>
    <t>167101101</t>
  </si>
  <si>
    <t>Nakládání výkopku z hornin tř. 1 až 4 do 100 m3</t>
  </si>
  <si>
    <t>18</t>
  </si>
  <si>
    <t>167101103</t>
  </si>
  <si>
    <t>Překládání výkopku z horniny tř. 1 až 4</t>
  </si>
  <si>
    <t>19</t>
  </si>
  <si>
    <t>1711011067</t>
  </si>
  <si>
    <t>Zátěžové zkoušky hutnění podkladních vrstev</t>
  </si>
  <si>
    <t>20</t>
  </si>
  <si>
    <t>171201211</t>
  </si>
  <si>
    <t>Poplatek za uložení odpadu ze sypaniny na skládce (skládkovné)</t>
  </si>
  <si>
    <t>t</t>
  </si>
  <si>
    <t>345,150*1,85</t>
  </si>
  <si>
    <t>181202305</t>
  </si>
  <si>
    <t>Úprava pláně se zhutněním</t>
  </si>
  <si>
    <t>22</t>
  </si>
  <si>
    <t>181301102</t>
  </si>
  <si>
    <t>Rozprostření ornice tl vrstvy do 150 mm pl do 500 m2 v rovině nebo ve svahu do 1:5</t>
  </si>
  <si>
    <t>52*2+68+2*3+9*2,05+3*2,11+2*35+(0,5+5+2,25)*50</t>
  </si>
  <si>
    <t>23</t>
  </si>
  <si>
    <t>183403151</t>
  </si>
  <si>
    <t>Obdělání půdy smykováním v rovině a svahu do 1:5</t>
  </si>
  <si>
    <t>95*1,25</t>
  </si>
  <si>
    <t>24</t>
  </si>
  <si>
    <t>183403152</t>
  </si>
  <si>
    <t>Obdělání půdy vláčením v rovině a svahu do 1:5</t>
  </si>
  <si>
    <t>25</t>
  </si>
  <si>
    <t>183403153</t>
  </si>
  <si>
    <t>Obdělání půdy hrabáním v rovině a svahu do 1:5</t>
  </si>
  <si>
    <t>26</t>
  </si>
  <si>
    <t>183403161</t>
  </si>
  <si>
    <t>Obdělání půdy válením v rovině a svahu do 1:5</t>
  </si>
  <si>
    <t>27</t>
  </si>
  <si>
    <t>183403371</t>
  </si>
  <si>
    <t>Obdělání půdy dusáním ve svahu do 1:1</t>
  </si>
  <si>
    <t>28</t>
  </si>
  <si>
    <t>183405212</t>
  </si>
  <si>
    <t>Výsev trávníku hydroosevem na hlušinu</t>
  </si>
  <si>
    <t>29</t>
  </si>
  <si>
    <t>M</t>
  </si>
  <si>
    <t>103715000</t>
  </si>
  <si>
    <t>substrát pro trávníky</t>
  </si>
  <si>
    <t>30</t>
  </si>
  <si>
    <t>005724100</t>
  </si>
  <si>
    <t>osivo směs travní parková</t>
  </si>
  <si>
    <t>kg</t>
  </si>
  <si>
    <t>31</t>
  </si>
  <si>
    <t>R_111251111_01</t>
  </si>
  <si>
    <t>Drcení ořezaných dřevin s odvozem do 20 km</t>
  </si>
  <si>
    <t>32</t>
  </si>
  <si>
    <t>212752213</t>
  </si>
  <si>
    <t>Trativod z drenážních trubek plastových flexibilních D do 160 mm včetně lože otevřený výkop</t>
  </si>
  <si>
    <t>m</t>
  </si>
  <si>
    <t>33</t>
  </si>
  <si>
    <t>274313511</t>
  </si>
  <si>
    <t>Základové pásy z betonu tř. C 12/15</t>
  </si>
  <si>
    <t>Palisáda.</t>
  </si>
  <si>
    <t>34</t>
  </si>
  <si>
    <t>275313511</t>
  </si>
  <si>
    <t>Základové patky z betonu tř. C 12/15</t>
  </si>
  <si>
    <t>35</t>
  </si>
  <si>
    <t>291211111</t>
  </si>
  <si>
    <t>Zřízení plochy ze silničních panelů do lože tl 50 mm z kameniva</t>
  </si>
  <si>
    <t>Nad podzemní síť Dalkia ČR.</t>
  </si>
  <si>
    <t>30*3</t>
  </si>
  <si>
    <t>36</t>
  </si>
  <si>
    <t>593810850</t>
  </si>
  <si>
    <t>panel silniční IZD 2/10 299x119x15 cm</t>
  </si>
  <si>
    <t>37</t>
  </si>
  <si>
    <t>339921132</t>
  </si>
  <si>
    <t>Osazování betonových palisád do betonového základu v řadě výšky prvku přes 0,5 do 1 m</t>
  </si>
  <si>
    <t>38</t>
  </si>
  <si>
    <t>592284100</t>
  </si>
  <si>
    <t>palisáda betonová přírodní 16X16X100 cm</t>
  </si>
  <si>
    <t>39</t>
  </si>
  <si>
    <t>5642011115</t>
  </si>
  <si>
    <t>Podklad nebo podsyp ze štěrkopísku ŠP tl 30 mm</t>
  </si>
  <si>
    <t>Kladecí vrstva - zámková dlažba.</t>
  </si>
  <si>
    <t>260+525</t>
  </si>
  <si>
    <t>40</t>
  </si>
  <si>
    <t>564231111</t>
  </si>
  <si>
    <t>Podklad nebo podsyp ze štěrkopísku ŠP tl 100 mm</t>
  </si>
  <si>
    <t>Frakce: 0-8mm
Vozovka + zámková dlažba.</t>
  </si>
  <si>
    <t>609+785</t>
  </si>
  <si>
    <t>41</t>
  </si>
  <si>
    <t>564251111</t>
  </si>
  <si>
    <t>Podklad nebo podsyp ze štěrkopísku ŠP tl 150 mm</t>
  </si>
  <si>
    <t>Místo přechodů pro chodce.</t>
  </si>
  <si>
    <t>42</t>
  </si>
  <si>
    <t>5647311111</t>
  </si>
  <si>
    <t>Podklad z kameniva hrubého drceného vel. 8-16 mm tl 100 mm</t>
  </si>
  <si>
    <t>Zámková dlažba 60mm.</t>
  </si>
  <si>
    <t>43</t>
  </si>
  <si>
    <t>564831111</t>
  </si>
  <si>
    <t>Podklad ze štěrkodrtě ŠD tl 100 mm</t>
  </si>
  <si>
    <t xml:space="preserve">Frakce: 16-32mm
Vozovka </t>
  </si>
  <si>
    <t>44</t>
  </si>
  <si>
    <t>5648311111</t>
  </si>
  <si>
    <t>Frakce: 8-16 mm.
Zámková dlažba 80mm.</t>
  </si>
  <si>
    <t>45</t>
  </si>
  <si>
    <t>564861111</t>
  </si>
  <si>
    <t>Podklad ze štěrkodrtě ŠD tl 200 mm</t>
  </si>
  <si>
    <t>Frakce: 32-63mm
Vozovka + místo přechodů pro chodce.</t>
  </si>
  <si>
    <t>609+49</t>
  </si>
  <si>
    <t>46</t>
  </si>
  <si>
    <t>5648611111</t>
  </si>
  <si>
    <t xml:space="preserve">Frakce: 16-32 mm.
Zámková dlažba 80mm.
</t>
  </si>
  <si>
    <t>47</t>
  </si>
  <si>
    <t>565175121</t>
  </si>
  <si>
    <t>Asfaltový beton vrstva podkladní ACP 16 (obalované kamenivo OKS) tl 100 mm š přes 3 m</t>
  </si>
  <si>
    <t xml:space="preserve">Vozovka </t>
  </si>
  <si>
    <t>48</t>
  </si>
  <si>
    <t>577144141</t>
  </si>
  <si>
    <t>Asfaltový beton vrstva obrusná ACO 11 (ABS) tř. I tl 50 mm š přes 3 m z modifikovaného asfaltu</t>
  </si>
  <si>
    <t>49</t>
  </si>
  <si>
    <t>577145141</t>
  </si>
  <si>
    <t>Asfaltový beton vrstva obrusná ACO 16 (ABH) tl 50 mm š přes 3 m z modifikovaného asfaltu</t>
  </si>
  <si>
    <t>50</t>
  </si>
  <si>
    <t>591241111</t>
  </si>
  <si>
    <t>Kladení dlažby z kostek drobných z kamene na MC tl 50 mm</t>
  </si>
  <si>
    <t>Místo přechodů pro chodce.
Dvojřádek ze žulových kostek.</t>
  </si>
  <si>
    <t>7*7</t>
  </si>
  <si>
    <t>0,25*211</t>
  </si>
  <si>
    <t>51</t>
  </si>
  <si>
    <t>583801100</t>
  </si>
  <si>
    <t>kostka dlažební drobná, žula, I.jakost, velikost 10 cm</t>
  </si>
  <si>
    <t>52</t>
  </si>
  <si>
    <t>589351500</t>
  </si>
  <si>
    <t>vrstva podkladní kamenivo zpevněné cementem PC   KSCI</t>
  </si>
  <si>
    <t>7*7*(0,05+0,12)</t>
  </si>
  <si>
    <t>53</t>
  </si>
  <si>
    <t>596211132</t>
  </si>
  <si>
    <t>Kladení zámkové dlažby komunikací pro pěší tl 60 mm skupiny C pl do 300 m2</t>
  </si>
  <si>
    <t>54</t>
  </si>
  <si>
    <t>592452120</t>
  </si>
  <si>
    <t>dlažba zámková přírodní tl.6 cm</t>
  </si>
  <si>
    <t>55</t>
  </si>
  <si>
    <t>592451190</t>
  </si>
  <si>
    <t>dlažba zámková slepecká tl. 6 cm červená</t>
  </si>
  <si>
    <t>Varovné pásy.</t>
  </si>
  <si>
    <t>0,4*(8+3+4+3+3+6+3+2+3)</t>
  </si>
  <si>
    <t>56</t>
  </si>
  <si>
    <t>596211233</t>
  </si>
  <si>
    <t>Kladení zámkové dlažby komunikací pro pěší tl 80 mm skupiny C pl přes 300 m2</t>
  </si>
  <si>
    <t>57</t>
  </si>
  <si>
    <t>592452130_01</t>
  </si>
  <si>
    <t>dlažba zámková přírodní tl.8 cm</t>
  </si>
  <si>
    <t>58</t>
  </si>
  <si>
    <t>592451195_01</t>
  </si>
  <si>
    <t>dlažba zámková slepecká tl. 8 cm červená</t>
  </si>
  <si>
    <t>Varovné pásy.
Vyznačení na parkovišti.</t>
  </si>
  <si>
    <t>0,4*(6+15+5+7)</t>
  </si>
  <si>
    <t>0,2*((5*14)+40+25)</t>
  </si>
  <si>
    <t>59</t>
  </si>
  <si>
    <t>916131213</t>
  </si>
  <si>
    <t>Osazení silničního obrubníku betonového stojatého s boční opěrou do lože z betonu prostého</t>
  </si>
  <si>
    <t>60</t>
  </si>
  <si>
    <t>592174600</t>
  </si>
  <si>
    <t>obrubník betonový chodníkový ABO 2-15 100x15x25 cm</t>
  </si>
  <si>
    <t>61</t>
  </si>
  <si>
    <t>916231213</t>
  </si>
  <si>
    <t>Osazení chodníkového obrubníku betonového stojatého s boční opěrou do lože z betonu prostého</t>
  </si>
  <si>
    <t>62</t>
  </si>
  <si>
    <t>592174120</t>
  </si>
  <si>
    <t>obrubník betonový chodníkový ABO 13-10 100x10x20 cm</t>
  </si>
  <si>
    <t>63</t>
  </si>
  <si>
    <t>916991121</t>
  </si>
  <si>
    <t>Lože pod obrubníky, krajníky nebo obruby z dlažebních kostek z betonu prostého</t>
  </si>
  <si>
    <t>340*0,4*0,25</t>
  </si>
  <si>
    <t>102*0,4*0,25</t>
  </si>
  <si>
    <t>64</t>
  </si>
  <si>
    <t>919735113</t>
  </si>
  <si>
    <t>Řezání stávajícího živičného krytu hl do 150 mm</t>
  </si>
  <si>
    <t>40+10+5+7+2+2</t>
  </si>
  <si>
    <t>65</t>
  </si>
  <si>
    <t>919748111</t>
  </si>
  <si>
    <t>Provedení postřiku cementobetonového krytu ochrannou emulzí</t>
  </si>
  <si>
    <t>66*0,5</t>
  </si>
  <si>
    <t>66</t>
  </si>
  <si>
    <t>111625530</t>
  </si>
  <si>
    <t>asfaltová kationaktivní emulze rychleštěpná pro tryskové vysprávky</t>
  </si>
  <si>
    <t>Spojovací postřik po odřezání stáv. komunikace,
10kg/m2.</t>
  </si>
  <si>
    <t>33*10*0,001</t>
  </si>
  <si>
    <t>67</t>
  </si>
  <si>
    <t>936001002</t>
  </si>
  <si>
    <t>Montáž prvků městské a zahradní architektury hmotnosti do 1,5 t</t>
  </si>
  <si>
    <t>68</t>
  </si>
  <si>
    <t>592314740</t>
  </si>
  <si>
    <t>sloupek Alfa pro pěší zónu hladký D21-30x100 cm</t>
  </si>
  <si>
    <t>69</t>
  </si>
  <si>
    <t>961044111</t>
  </si>
  <si>
    <t>Bourání základů z betonu prostého</t>
  </si>
  <si>
    <t>Základy pod obrubníky.</t>
  </si>
  <si>
    <t>0,25*0,25*(16+60+10+75+35+2+2+10+10)</t>
  </si>
  <si>
    <t>70</t>
  </si>
  <si>
    <t>953946121</t>
  </si>
  <si>
    <t>Montáž atypických ocelových kcí hmotnosti do 1 t z profilů hmotnosti do 30 kg/m</t>
  </si>
  <si>
    <t>(241+213)/1000</t>
  </si>
  <si>
    <t>71</t>
  </si>
  <si>
    <t>553915300035</t>
  </si>
  <si>
    <t>Ohrazení pro 7 kontejnérů, žárový pozink</t>
  </si>
  <si>
    <t xml:space="preserve">Vč. chemického kotvení M12 s podložkou (22 ks).
Vč. desek HPL laminát exteriér tl. 10 mm (16,75m2).
</t>
  </si>
  <si>
    <t>1+1+11,4</t>
  </si>
  <si>
    <t>72</t>
  </si>
  <si>
    <t>553915300036</t>
  </si>
  <si>
    <t>Ohrazení pro 6 kontejnérů, žárový pozink</t>
  </si>
  <si>
    <t xml:space="preserve">Vč. chemického kotvení M12 s podložkou (20 ks).
Vč. desek HPL laminát exteriér tl. 10 mm (14,8m2).
</t>
  </si>
  <si>
    <t>1+1+9,8</t>
  </si>
  <si>
    <t>73</t>
  </si>
  <si>
    <t>997013501</t>
  </si>
  <si>
    <t>Odvoz suti na skládku a vybouraných hmot nebo meziskládku do 1 km se složením</t>
  </si>
  <si>
    <t>74</t>
  </si>
  <si>
    <t>997013509</t>
  </si>
  <si>
    <t>75</t>
  </si>
  <si>
    <t>997211611</t>
  </si>
  <si>
    <t>Nakládání suti na dopravní prostředky pro vodorovnou dopravu</t>
  </si>
  <si>
    <t>76</t>
  </si>
  <si>
    <t>997221815</t>
  </si>
  <si>
    <t>Poplatek za uložení betonového odpadu na skládce (skládkovné)</t>
  </si>
  <si>
    <t>153,856+27,5</t>
  </si>
  <si>
    <t>77</t>
  </si>
  <si>
    <t>997221845</t>
  </si>
  <si>
    <t>Poplatek za uložení odpadu z asfaltových povrchů na skládce (skládkovné)</t>
  </si>
  <si>
    <t>78</t>
  </si>
  <si>
    <t>997221855</t>
  </si>
  <si>
    <t>Poplatek za uložení odpadu z kameniva na skládce (skládkovné)</t>
  </si>
  <si>
    <t>403,828+332,662</t>
  </si>
  <si>
    <t>79</t>
  </si>
  <si>
    <t>998225111</t>
  </si>
  <si>
    <t>Přesun hmot pro pozemní komunikace s krytem z kamene, monolitickým betonovým nebo živičným</t>
  </si>
  <si>
    <t>80</t>
  </si>
  <si>
    <t>711161382</t>
  </si>
  <si>
    <t>Izolace proti zemní vlhkosti foliemi nopovými ukončené horní provětrávací lištou</t>
  </si>
  <si>
    <t>32*(1+0,5)</t>
  </si>
  <si>
    <t>81</t>
  </si>
  <si>
    <t>998711101</t>
  </si>
  <si>
    <t>Přesun hmot tonážní pro izolace proti vodě, vlhkosti a plynům v objektech výšky do 6 m</t>
  </si>
  <si>
    <t>VP - Vícepráce</t>
  </si>
  <si>
    <t>PN</t>
  </si>
  <si>
    <t>E1 - 1.1 -  ZOV - přechodné dopravní značení (I. etapa)</t>
  </si>
  <si>
    <t>Ostatní -    Ostatní</t>
  </si>
  <si>
    <t xml:space="preserve">    800-0 -    Vedlejší náklady</t>
  </si>
  <si>
    <t>913121111</t>
  </si>
  <si>
    <t>Montáž a demontáž dočasné dopravní značky kompletní základní</t>
  </si>
  <si>
    <t>913121112</t>
  </si>
  <si>
    <t>Montáž a demontáž dočasné dopravní značky kompletní zvětšené</t>
  </si>
  <si>
    <t>913121211</t>
  </si>
  <si>
    <t>Příplatek k dočasné dopravní značce kompletní základní za první a ZKD den použití</t>
  </si>
  <si>
    <t>2 měsíce.</t>
  </si>
  <si>
    <t>913121212</t>
  </si>
  <si>
    <t>Příplatek k dočasné dopravní značce kompletní zvětšené za první a ZKD den použití</t>
  </si>
  <si>
    <t>913321111</t>
  </si>
  <si>
    <t>Montáž a demontáž dočasné dopravní směrové desky základní Z4</t>
  </si>
  <si>
    <t>913321116</t>
  </si>
  <si>
    <t>Montáž a demontáž dočasné soupravy směrových desek Z4 s výstražným světlem 5 desek</t>
  </si>
  <si>
    <t>913321211</t>
  </si>
  <si>
    <t>Příplatek k dočasné směrové desce základní Z4 za první a ZKD den použití</t>
  </si>
  <si>
    <t>913331211</t>
  </si>
  <si>
    <t>Příplatek k dočasné směrové světelné soupravě s 5 světly za první a ZKD den použití</t>
  </si>
  <si>
    <t>913911113</t>
  </si>
  <si>
    <t>Montáž a demontáž akumulátoru dočasného dopravního značení olověného 12 V/180 Ah</t>
  </si>
  <si>
    <t>913911213</t>
  </si>
  <si>
    <t>Příplatek k dočasnému akumulátor 12V/180 Ah za první a ZKD den použití</t>
  </si>
  <si>
    <t>913921131</t>
  </si>
  <si>
    <t>Dočasné omezení platnosti zakrytí základní dopravní značky</t>
  </si>
  <si>
    <t>913921132</t>
  </si>
  <si>
    <t>Dočasné omezení platnosti odkrytí základní dopravní značky</t>
  </si>
  <si>
    <t>032403000</t>
  </si>
  <si>
    <t>Provizorní komunikace (zřízení, odstranění)</t>
  </si>
  <si>
    <t>1024</t>
  </si>
  <si>
    <t>E1 - 1.2 -  ZOV - přechodné dopravní značení (II. etapa)</t>
  </si>
  <si>
    <t>E2 - 1 - Vodorovné a svislé dopravní značení</t>
  </si>
  <si>
    <t xml:space="preserve">    1 -   Zemní práce</t>
  </si>
  <si>
    <t xml:space="preserve">    2 -  Zakládání</t>
  </si>
  <si>
    <t>131203101</t>
  </si>
  <si>
    <t>Hloubení jam ručním nebo pneum nářadím v soudržných horninách tř. 3</t>
  </si>
  <si>
    <t>0,75*0,75*1*8</t>
  </si>
  <si>
    <t>131203109</t>
  </si>
  <si>
    <t>Příplatek za lepivost u hloubení jam ručním nebo pneum nářadím v hornině tř. 3</t>
  </si>
  <si>
    <t>171201201</t>
  </si>
  <si>
    <t>Uložení sypaniny na skládky</t>
  </si>
  <si>
    <t>4,5*1,85</t>
  </si>
  <si>
    <t>275321311</t>
  </si>
  <si>
    <t>Základové patky ze ŽB tř. C 16/20</t>
  </si>
  <si>
    <t>914111111</t>
  </si>
  <si>
    <t>Montáž svislé dopravní značky do velikosti 1 m2 objímkami na sloupek nebo konzolu</t>
  </si>
  <si>
    <t>914_991</t>
  </si>
  <si>
    <t>značka dopravní svislá HICON, typ IP</t>
  </si>
  <si>
    <t>914_992</t>
  </si>
  <si>
    <t>značka dopravní svislá HICON, typ E</t>
  </si>
  <si>
    <t>914_993</t>
  </si>
  <si>
    <t>značka dopravní svislá HICON, typ P</t>
  </si>
  <si>
    <t>914511112</t>
  </si>
  <si>
    <t>Montáž sloupku dopravních značek délky do 3,5 m s betonovým základem a patkou</t>
  </si>
  <si>
    <t>404452300</t>
  </si>
  <si>
    <t>sloupek Zn 70 - 350</t>
  </si>
  <si>
    <t>915231112</t>
  </si>
  <si>
    <t>Vodorovné dopravní značení retroreflexním bílým plastem přechody pro chodce, šipky nebo symboly</t>
  </si>
  <si>
    <t>2*(3*6,5)</t>
  </si>
  <si>
    <t>966006211</t>
  </si>
  <si>
    <t>Odstranění svislých dopravních značek ze sloupů, sloupků nebo konzol</t>
  </si>
  <si>
    <t>966006221</t>
  </si>
  <si>
    <t>Odstranění trubkového nástavce ze sloupku včetně demontáže dopravní značky</t>
  </si>
  <si>
    <t>VRN - Vedlejší rozpočtové náklady</t>
  </si>
  <si>
    <t>1 - Zemní práce</t>
  </si>
  <si>
    <t>VRN -  Vedlejší rozpočtové náklady</t>
  </si>
  <si>
    <t xml:space="preserve">    VRN3 -  Zařízení staveniště</t>
  </si>
  <si>
    <t xml:space="preserve">    VRN4 -  Inženýrská činnost</t>
  </si>
  <si>
    <t>011_911_001</t>
  </si>
  <si>
    <t>Geodetické zaměření stavby včetně vytýčení</t>
  </si>
  <si>
    <t>úsek (m)</t>
  </si>
  <si>
    <t>71,8+9,4+2+45</t>
  </si>
  <si>
    <t>011_911_002</t>
  </si>
  <si>
    <t>Geodetické zaměření inženýrských sítí včetně vytýčení</t>
  </si>
  <si>
    <t>128*3</t>
  </si>
  <si>
    <t>011_911_003</t>
  </si>
  <si>
    <t>Geometrické zaměření stavby</t>
  </si>
  <si>
    <t>031203000</t>
  </si>
  <si>
    <t>Terénní úpravy pro zařízení staveniště</t>
  </si>
  <si>
    <t>Kč</t>
  </si>
  <si>
    <t>032103000</t>
  </si>
  <si>
    <t>Náklady na stavební buňky</t>
  </si>
  <si>
    <t>032203000</t>
  </si>
  <si>
    <t>Pronájem ploch staveniště</t>
  </si>
  <si>
    <t>032503000</t>
  </si>
  <si>
    <t>Skládky na staveništi</t>
  </si>
  <si>
    <t>032903000</t>
  </si>
  <si>
    <t>Náklady na provoz a údržbu vybavení staveniště</t>
  </si>
  <si>
    <t>034203000</t>
  </si>
  <si>
    <t>Oplocení staveniště</t>
  </si>
  <si>
    <t>034303000</t>
  </si>
  <si>
    <t>Opatření na ochranu pozemků sousedních se staveništěm</t>
  </si>
  <si>
    <t>039103000</t>
  </si>
  <si>
    <t>Rozebrání, bourání a odvoz zařízení staveniště</t>
  </si>
  <si>
    <t>039203000</t>
  </si>
  <si>
    <t>Úprava terénu po zrušení zařízení staveniště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</si>
  <si>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</si>
  <si>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</si>
  <si>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</si>
  <si>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</si>
  <si>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</si>
  <si>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</si>
  <si>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</si>
  <si>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 xml:space="preserve">Příplatek k odvozu suti a vybouraných hmot na skládku ZKD 1 km přes 1 km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</si>
</sst>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72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31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>
      <alignment horizontal="righ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0" fillId="35" borderId="0" xfId="0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0" fontId="0" fillId="35" borderId="18" xfId="0" applyFill="1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64" fontId="0" fillId="34" borderId="30" xfId="0" applyNumberFormat="1" applyFont="1" applyFill="1" applyBorder="1" applyAlignment="1">
      <alignment horizontal="right" vertical="center"/>
    </xf>
    <xf numFmtId="164" fontId="0" fillId="34" borderId="32" xfId="0" applyNumberFormat="1" applyFont="1" applyFill="1" applyBorder="1" applyAlignment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41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D5F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D49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C10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21D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3FF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5A41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2D5F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9D49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4C10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F21D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13F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.83203125" style="2" customWidth="1"/>
    <col min="44" max="44" width="11.5" style="1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89" width="11.5" style="2" hidden="1" customWidth="1"/>
    <col min="90" max="16384" width="11.5" style="1" customWidth="1"/>
  </cols>
  <sheetData>
    <row r="1" spans="1:256" s="3" customFormat="1" ht="21.75" customHeight="1">
      <c r="A1" s="170" t="s">
        <v>0</v>
      </c>
      <c r="B1" s="171"/>
      <c r="C1" s="171"/>
      <c r="D1" s="172" t="s">
        <v>1</v>
      </c>
      <c r="E1" s="171"/>
      <c r="F1" s="171"/>
      <c r="G1" s="171"/>
      <c r="H1" s="171"/>
      <c r="I1" s="171"/>
      <c r="J1" s="171"/>
      <c r="K1" s="173" t="s">
        <v>556</v>
      </c>
      <c r="L1" s="173"/>
      <c r="M1" s="173"/>
      <c r="N1" s="173"/>
      <c r="O1" s="173"/>
      <c r="P1" s="173"/>
      <c r="Q1" s="173"/>
      <c r="R1" s="173"/>
      <c r="S1" s="173"/>
      <c r="T1" s="171"/>
      <c r="U1" s="171"/>
      <c r="V1" s="171"/>
      <c r="W1" s="173" t="s">
        <v>557</v>
      </c>
      <c r="X1" s="173"/>
      <c r="Y1" s="173"/>
      <c r="Z1" s="173"/>
      <c r="AA1" s="173"/>
      <c r="AB1" s="173"/>
      <c r="AC1" s="173"/>
      <c r="AD1" s="173"/>
      <c r="AE1" s="173"/>
      <c r="AF1" s="173"/>
      <c r="AG1" s="171"/>
      <c r="AH1" s="17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4" t="s">
        <v>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177" t="s">
        <v>5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95" t="s">
        <v>9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97" t="s">
        <v>14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Q5" s="11"/>
      <c r="BE5" s="205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206" t="s">
        <v>17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Q6" s="11"/>
      <c r="BE6" s="178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78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78"/>
      <c r="BS8" s="6" t="s">
        <v>26</v>
      </c>
    </row>
    <row r="9" spans="2:71" s="2" customFormat="1" ht="15" customHeight="1">
      <c r="B9" s="10"/>
      <c r="AQ9" s="11"/>
      <c r="BE9" s="178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78"/>
      <c r="BS10" s="6" t="s">
        <v>18</v>
      </c>
    </row>
    <row r="11" spans="2:71" s="2" customFormat="1" ht="18.75" customHeight="1">
      <c r="B11" s="10"/>
      <c r="E11" s="15" t="s">
        <v>30</v>
      </c>
      <c r="AK11" s="17" t="s">
        <v>31</v>
      </c>
      <c r="AN11" s="15"/>
      <c r="AQ11" s="11"/>
      <c r="BE11" s="178"/>
      <c r="BS11" s="6" t="s">
        <v>18</v>
      </c>
    </row>
    <row r="12" spans="2:71" s="2" customFormat="1" ht="7.5" customHeight="1">
      <c r="B12" s="10"/>
      <c r="AQ12" s="11"/>
      <c r="BE12" s="178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78"/>
      <c r="BS13" s="6" t="s">
        <v>18</v>
      </c>
    </row>
    <row r="14" spans="2:71" s="2" customFormat="1" ht="13.5" customHeight="1">
      <c r="B14" s="10"/>
      <c r="E14" s="207" t="s">
        <v>33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" t="s">
        <v>31</v>
      </c>
      <c r="AN14" s="19" t="s">
        <v>33</v>
      </c>
      <c r="AQ14" s="11"/>
      <c r="BE14" s="178"/>
      <c r="BS14" s="6" t="s">
        <v>18</v>
      </c>
    </row>
    <row r="15" spans="2:71" s="2" customFormat="1" ht="7.5" customHeight="1">
      <c r="B15" s="10"/>
      <c r="AQ15" s="11"/>
      <c r="BE15" s="178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78"/>
      <c r="BS16" s="6" t="s">
        <v>3</v>
      </c>
    </row>
    <row r="17" spans="2:71" s="2" customFormat="1" ht="18.75" customHeight="1">
      <c r="B17" s="10"/>
      <c r="E17" s="15" t="s">
        <v>23</v>
      </c>
      <c r="AK17" s="17" t="s">
        <v>31</v>
      </c>
      <c r="AN17" s="15"/>
      <c r="AQ17" s="11"/>
      <c r="BE17" s="178"/>
      <c r="BS17" s="6" t="s">
        <v>35</v>
      </c>
    </row>
    <row r="18" spans="2:71" s="2" customFormat="1" ht="7.5" customHeight="1">
      <c r="B18" s="10"/>
      <c r="AQ18" s="11"/>
      <c r="BE18" s="178"/>
      <c r="BS18" s="6" t="s">
        <v>6</v>
      </c>
    </row>
    <row r="19" spans="2:71" s="2" customFormat="1" ht="15" customHeight="1">
      <c r="B19" s="10"/>
      <c r="D19" s="17" t="s">
        <v>36</v>
      </c>
      <c r="AK19" s="17" t="s">
        <v>29</v>
      </c>
      <c r="AN19" s="15"/>
      <c r="AQ19" s="11"/>
      <c r="BE19" s="178"/>
      <c r="BS19" s="6" t="s">
        <v>6</v>
      </c>
    </row>
    <row r="20" spans="2:57" s="2" customFormat="1" ht="18.75" customHeight="1">
      <c r="B20" s="10"/>
      <c r="E20" s="15" t="s">
        <v>37</v>
      </c>
      <c r="AK20" s="17" t="s">
        <v>31</v>
      </c>
      <c r="AN20" s="15"/>
      <c r="AQ20" s="11"/>
      <c r="BE20" s="178"/>
    </row>
    <row r="21" spans="2:57" s="2" customFormat="1" ht="7.5" customHeight="1">
      <c r="B21" s="10"/>
      <c r="AQ21" s="11"/>
      <c r="BE21" s="178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78"/>
    </row>
    <row r="23" spans="2:57" s="2" customFormat="1" ht="15" customHeight="1">
      <c r="B23" s="10"/>
      <c r="D23" s="21" t="s">
        <v>38</v>
      </c>
      <c r="AK23" s="208">
        <f>ROUND($AG$87,2)</f>
        <v>0</v>
      </c>
      <c r="AL23" s="178"/>
      <c r="AM23" s="178"/>
      <c r="AN23" s="178"/>
      <c r="AO23" s="178"/>
      <c r="AQ23" s="11"/>
      <c r="BE23" s="178"/>
    </row>
    <row r="24" spans="2:57" s="2" customFormat="1" ht="15" customHeight="1">
      <c r="B24" s="10"/>
      <c r="D24" s="21" t="s">
        <v>39</v>
      </c>
      <c r="AK24" s="208">
        <f>ROUND($AG$94,2)</f>
        <v>0</v>
      </c>
      <c r="AL24" s="178"/>
      <c r="AM24" s="178"/>
      <c r="AN24" s="178"/>
      <c r="AO24" s="178"/>
      <c r="AQ24" s="11"/>
      <c r="BE24" s="178"/>
    </row>
    <row r="25" spans="2:57" s="6" customFormat="1" ht="7.5" customHeight="1">
      <c r="B25" s="22"/>
      <c r="AQ25" s="23"/>
      <c r="BE25" s="180"/>
    </row>
    <row r="26" spans="2:57" s="6" customFormat="1" ht="26.25" customHeight="1">
      <c r="B26" s="22"/>
      <c r="D26" s="24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09">
        <f>ROUND($AK$23+$AK$24,2)</f>
        <v>0</v>
      </c>
      <c r="AL26" s="210"/>
      <c r="AM26" s="210"/>
      <c r="AN26" s="210"/>
      <c r="AO26" s="210"/>
      <c r="AQ26" s="23"/>
      <c r="BE26" s="180"/>
    </row>
    <row r="27" spans="2:57" s="6" customFormat="1" ht="7.5" customHeight="1">
      <c r="B27" s="22"/>
      <c r="AQ27" s="23"/>
      <c r="BE27" s="180"/>
    </row>
    <row r="28" spans="2:57" s="6" customFormat="1" ht="15" customHeight="1">
      <c r="B28" s="26"/>
      <c r="D28" s="27" t="s">
        <v>41</v>
      </c>
      <c r="F28" s="27" t="s">
        <v>42</v>
      </c>
      <c r="L28" s="201">
        <v>0.21</v>
      </c>
      <c r="M28" s="202"/>
      <c r="N28" s="202"/>
      <c r="O28" s="202"/>
      <c r="T28" s="29" t="s">
        <v>43</v>
      </c>
      <c r="W28" s="203">
        <f>ROUND($AZ$87+SUM($CD$95:$CD$99),2)</f>
        <v>0</v>
      </c>
      <c r="X28" s="202"/>
      <c r="Y28" s="202"/>
      <c r="Z28" s="202"/>
      <c r="AA28" s="202"/>
      <c r="AB28" s="202"/>
      <c r="AC28" s="202"/>
      <c r="AD28" s="202"/>
      <c r="AE28" s="202"/>
      <c r="AK28" s="203">
        <f>ROUND($AV$87+SUM($BY$95:$BY$99),2)</f>
        <v>0</v>
      </c>
      <c r="AL28" s="202"/>
      <c r="AM28" s="202"/>
      <c r="AN28" s="202"/>
      <c r="AO28" s="202"/>
      <c r="AQ28" s="30"/>
      <c r="BE28" s="202"/>
    </row>
    <row r="29" spans="2:57" s="6" customFormat="1" ht="15" customHeight="1">
      <c r="B29" s="26"/>
      <c r="F29" s="27" t="s">
        <v>44</v>
      </c>
      <c r="L29" s="201">
        <v>0.15</v>
      </c>
      <c r="M29" s="202"/>
      <c r="N29" s="202"/>
      <c r="O29" s="202"/>
      <c r="T29" s="29" t="s">
        <v>43</v>
      </c>
      <c r="W29" s="203">
        <f>ROUND($BA$87+SUM($CE$95:$CE$99),2)</f>
        <v>0</v>
      </c>
      <c r="X29" s="202"/>
      <c r="Y29" s="202"/>
      <c r="Z29" s="202"/>
      <c r="AA29" s="202"/>
      <c r="AB29" s="202"/>
      <c r="AC29" s="202"/>
      <c r="AD29" s="202"/>
      <c r="AE29" s="202"/>
      <c r="AK29" s="203">
        <f>ROUND($AW$87+SUM($BZ$95:$BZ$99),2)</f>
        <v>0</v>
      </c>
      <c r="AL29" s="202"/>
      <c r="AM29" s="202"/>
      <c r="AN29" s="202"/>
      <c r="AO29" s="202"/>
      <c r="AQ29" s="30"/>
      <c r="BE29" s="202"/>
    </row>
    <row r="30" spans="2:57" s="6" customFormat="1" ht="15" customHeight="1" hidden="1">
      <c r="B30" s="26"/>
      <c r="F30" s="27" t="s">
        <v>45</v>
      </c>
      <c r="L30" s="201">
        <v>0.21</v>
      </c>
      <c r="M30" s="202"/>
      <c r="N30" s="202"/>
      <c r="O30" s="202"/>
      <c r="T30" s="29" t="s">
        <v>43</v>
      </c>
      <c r="W30" s="203">
        <f>ROUND($BB$87+SUM($CF$95:$CF$99),2)</f>
        <v>0</v>
      </c>
      <c r="X30" s="202"/>
      <c r="Y30" s="202"/>
      <c r="Z30" s="202"/>
      <c r="AA30" s="202"/>
      <c r="AB30" s="202"/>
      <c r="AC30" s="202"/>
      <c r="AD30" s="202"/>
      <c r="AE30" s="202"/>
      <c r="AK30" s="203">
        <v>0</v>
      </c>
      <c r="AL30" s="202"/>
      <c r="AM30" s="202"/>
      <c r="AN30" s="202"/>
      <c r="AO30" s="202"/>
      <c r="AQ30" s="30"/>
      <c r="BE30" s="202"/>
    </row>
    <row r="31" spans="2:57" s="6" customFormat="1" ht="15" customHeight="1" hidden="1">
      <c r="B31" s="26"/>
      <c r="F31" s="27" t="s">
        <v>46</v>
      </c>
      <c r="L31" s="201">
        <v>0.15</v>
      </c>
      <c r="M31" s="202"/>
      <c r="N31" s="202"/>
      <c r="O31" s="202"/>
      <c r="T31" s="29" t="s">
        <v>43</v>
      </c>
      <c r="W31" s="203">
        <f>ROUND($BC$87+SUM($CG$95:$CG$99),2)</f>
        <v>0</v>
      </c>
      <c r="X31" s="202"/>
      <c r="Y31" s="202"/>
      <c r="Z31" s="202"/>
      <c r="AA31" s="202"/>
      <c r="AB31" s="202"/>
      <c r="AC31" s="202"/>
      <c r="AD31" s="202"/>
      <c r="AE31" s="202"/>
      <c r="AK31" s="203">
        <v>0</v>
      </c>
      <c r="AL31" s="202"/>
      <c r="AM31" s="202"/>
      <c r="AN31" s="202"/>
      <c r="AO31" s="202"/>
      <c r="AQ31" s="30"/>
      <c r="BE31" s="202"/>
    </row>
    <row r="32" spans="2:57" s="6" customFormat="1" ht="15" customHeight="1" hidden="1">
      <c r="B32" s="26"/>
      <c r="F32" s="27" t="s">
        <v>47</v>
      </c>
      <c r="L32" s="201">
        <v>0</v>
      </c>
      <c r="M32" s="202"/>
      <c r="N32" s="202"/>
      <c r="O32" s="202"/>
      <c r="T32" s="29" t="s">
        <v>43</v>
      </c>
      <c r="W32" s="203">
        <f>ROUND($BD$87+SUM($CH$95:$CH$99),2)</f>
        <v>0</v>
      </c>
      <c r="X32" s="202"/>
      <c r="Y32" s="202"/>
      <c r="Z32" s="202"/>
      <c r="AA32" s="202"/>
      <c r="AB32" s="202"/>
      <c r="AC32" s="202"/>
      <c r="AD32" s="202"/>
      <c r="AE32" s="202"/>
      <c r="AK32" s="203">
        <v>0</v>
      </c>
      <c r="AL32" s="202"/>
      <c r="AM32" s="202"/>
      <c r="AN32" s="202"/>
      <c r="AO32" s="202"/>
      <c r="AQ32" s="30"/>
      <c r="BE32" s="202"/>
    </row>
    <row r="33" spans="2:57" s="6" customFormat="1" ht="7.5" customHeight="1">
      <c r="B33" s="22"/>
      <c r="AQ33" s="23"/>
      <c r="BE33" s="180"/>
    </row>
    <row r="34" spans="2:57" s="6" customFormat="1" ht="26.25" customHeight="1">
      <c r="B34" s="22"/>
      <c r="C34" s="31"/>
      <c r="D34" s="32" t="s">
        <v>48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49</v>
      </c>
      <c r="U34" s="33"/>
      <c r="V34" s="33"/>
      <c r="W34" s="33"/>
      <c r="X34" s="193" t="s">
        <v>50</v>
      </c>
      <c r="Y34" s="190"/>
      <c r="Z34" s="190"/>
      <c r="AA34" s="190"/>
      <c r="AB34" s="190"/>
      <c r="AC34" s="33"/>
      <c r="AD34" s="33"/>
      <c r="AE34" s="33"/>
      <c r="AF34" s="33"/>
      <c r="AG34" s="33"/>
      <c r="AH34" s="33"/>
      <c r="AI34" s="33"/>
      <c r="AJ34" s="33"/>
      <c r="AK34" s="194">
        <f>ROUND(SUM($AK$26:$AK$32),2)</f>
        <v>0</v>
      </c>
      <c r="AL34" s="190"/>
      <c r="AM34" s="190"/>
      <c r="AN34" s="190"/>
      <c r="AO34" s="192"/>
      <c r="AP34" s="31"/>
      <c r="AQ34" s="23"/>
      <c r="BE34" s="180"/>
    </row>
    <row r="35" spans="2:43" s="6" customFormat="1" ht="15" customHeight="1">
      <c r="B35" s="22"/>
      <c r="AQ35" s="23"/>
    </row>
    <row r="36" spans="2:43" s="2" customFormat="1" ht="12" customHeight="1">
      <c r="B36" s="10"/>
      <c r="AQ36" s="11"/>
    </row>
    <row r="37" spans="2:43" s="2" customFormat="1" ht="12" customHeight="1">
      <c r="B37" s="10"/>
      <c r="AQ37" s="11"/>
    </row>
    <row r="38" spans="2:43" s="2" customFormat="1" ht="12" customHeight="1">
      <c r="B38" s="10"/>
      <c r="AQ38" s="11"/>
    </row>
    <row r="39" spans="2:43" s="2" customFormat="1" ht="12" customHeight="1">
      <c r="B39" s="10"/>
      <c r="AQ39" s="11"/>
    </row>
    <row r="40" spans="2:43" s="2" customFormat="1" ht="12" customHeight="1">
      <c r="B40" s="10"/>
      <c r="AQ40" s="11"/>
    </row>
    <row r="41" spans="2:43" s="2" customFormat="1" ht="12" customHeight="1">
      <c r="B41" s="10"/>
      <c r="AQ41" s="11"/>
    </row>
    <row r="42" spans="2:43" s="2" customFormat="1" ht="12" customHeight="1">
      <c r="B42" s="10"/>
      <c r="AQ42" s="11"/>
    </row>
    <row r="43" spans="2:43" s="2" customFormat="1" ht="12" customHeight="1">
      <c r="B43" s="10"/>
      <c r="AQ43" s="11"/>
    </row>
    <row r="44" spans="2:43" s="2" customFormat="1" ht="12" customHeight="1">
      <c r="B44" s="10"/>
      <c r="AQ44" s="11"/>
    </row>
    <row r="45" spans="2:43" s="2" customFormat="1" ht="12" customHeight="1">
      <c r="B45" s="10"/>
      <c r="AQ45" s="11"/>
    </row>
    <row r="46" spans="2:43" s="2" customFormat="1" ht="12" customHeight="1">
      <c r="B46" s="10"/>
      <c r="AQ46" s="11"/>
    </row>
    <row r="47" spans="2:43" s="2" customFormat="1" ht="12" customHeight="1">
      <c r="B47" s="10"/>
      <c r="AQ47" s="11"/>
    </row>
    <row r="48" spans="2:43" s="2" customFormat="1" ht="12" customHeight="1">
      <c r="B48" s="10"/>
      <c r="AQ48" s="11"/>
    </row>
    <row r="49" spans="2:43" s="6" customFormat="1" ht="15" customHeight="1">
      <c r="B49" s="22"/>
      <c r="D49" s="35" t="s">
        <v>51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52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2" customHeight="1">
      <c r="B50" s="10"/>
      <c r="D50" s="38"/>
      <c r="Z50" s="39"/>
      <c r="AC50" s="38"/>
      <c r="AO50" s="39"/>
      <c r="AQ50" s="11"/>
    </row>
    <row r="51" spans="2:43" s="2" customFormat="1" ht="12" customHeight="1">
      <c r="B51" s="10"/>
      <c r="D51" s="38"/>
      <c r="Z51" s="39"/>
      <c r="AC51" s="38"/>
      <c r="AO51" s="39"/>
      <c r="AQ51" s="11"/>
    </row>
    <row r="52" spans="2:43" s="2" customFormat="1" ht="12" customHeight="1">
      <c r="B52" s="10"/>
      <c r="D52" s="38"/>
      <c r="Z52" s="39"/>
      <c r="AC52" s="38"/>
      <c r="AO52" s="39"/>
      <c r="AQ52" s="11"/>
    </row>
    <row r="53" spans="2:43" s="2" customFormat="1" ht="12" customHeight="1">
      <c r="B53" s="10"/>
      <c r="D53" s="38"/>
      <c r="Z53" s="39"/>
      <c r="AC53" s="38"/>
      <c r="AO53" s="39"/>
      <c r="AQ53" s="11"/>
    </row>
    <row r="54" spans="2:43" s="2" customFormat="1" ht="12" customHeight="1">
      <c r="B54" s="10"/>
      <c r="D54" s="38"/>
      <c r="Z54" s="39"/>
      <c r="AC54" s="38"/>
      <c r="AO54" s="39"/>
      <c r="AQ54" s="11"/>
    </row>
    <row r="55" spans="2:43" s="2" customFormat="1" ht="12" customHeight="1">
      <c r="B55" s="10"/>
      <c r="D55" s="38"/>
      <c r="Z55" s="39"/>
      <c r="AC55" s="38"/>
      <c r="AO55" s="39"/>
      <c r="AQ55" s="11"/>
    </row>
    <row r="56" spans="2:43" s="2" customFormat="1" ht="12" customHeight="1">
      <c r="B56" s="10"/>
      <c r="D56" s="38"/>
      <c r="Z56" s="39"/>
      <c r="AC56" s="38"/>
      <c r="AO56" s="39"/>
      <c r="AQ56" s="11"/>
    </row>
    <row r="57" spans="2:43" s="2" customFormat="1" ht="12" customHeight="1">
      <c r="B57" s="10"/>
      <c r="D57" s="38"/>
      <c r="Z57" s="39"/>
      <c r="AC57" s="38"/>
      <c r="AO57" s="39"/>
      <c r="AQ57" s="11"/>
    </row>
    <row r="58" spans="2:43" s="6" customFormat="1" ht="15" customHeight="1">
      <c r="B58" s="22"/>
      <c r="D58" s="40" t="s">
        <v>53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54</v>
      </c>
      <c r="S58" s="41"/>
      <c r="T58" s="41"/>
      <c r="U58" s="41"/>
      <c r="V58" s="41"/>
      <c r="W58" s="41"/>
      <c r="X58" s="41"/>
      <c r="Y58" s="41"/>
      <c r="Z58" s="43"/>
      <c r="AC58" s="40" t="s">
        <v>53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54</v>
      </c>
      <c r="AN58" s="41"/>
      <c r="AO58" s="43"/>
      <c r="AQ58" s="23"/>
    </row>
    <row r="59" spans="2:43" s="2" customFormat="1" ht="12" customHeight="1">
      <c r="B59" s="10"/>
      <c r="AQ59" s="11"/>
    </row>
    <row r="60" spans="2:43" s="6" customFormat="1" ht="15" customHeight="1">
      <c r="B60" s="22"/>
      <c r="D60" s="35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56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2" customHeight="1">
      <c r="B61" s="10"/>
      <c r="D61" s="38"/>
      <c r="Z61" s="39"/>
      <c r="AC61" s="38"/>
      <c r="AO61" s="39"/>
      <c r="AQ61" s="11"/>
    </row>
    <row r="62" spans="2:43" s="2" customFormat="1" ht="12" customHeight="1">
      <c r="B62" s="10"/>
      <c r="D62" s="38"/>
      <c r="Z62" s="39"/>
      <c r="AC62" s="38"/>
      <c r="AO62" s="39"/>
      <c r="AQ62" s="11"/>
    </row>
    <row r="63" spans="2:43" s="2" customFormat="1" ht="12" customHeight="1">
      <c r="B63" s="10"/>
      <c r="D63" s="38"/>
      <c r="Z63" s="39"/>
      <c r="AC63" s="38"/>
      <c r="AO63" s="39"/>
      <c r="AQ63" s="11"/>
    </row>
    <row r="64" spans="2:43" s="2" customFormat="1" ht="12" customHeight="1">
      <c r="B64" s="10"/>
      <c r="D64" s="38"/>
      <c r="Z64" s="39"/>
      <c r="AC64" s="38"/>
      <c r="AO64" s="39"/>
      <c r="AQ64" s="11"/>
    </row>
    <row r="65" spans="2:43" s="2" customFormat="1" ht="12" customHeight="1">
      <c r="B65" s="10"/>
      <c r="D65" s="38"/>
      <c r="Z65" s="39"/>
      <c r="AC65" s="38"/>
      <c r="AO65" s="39"/>
      <c r="AQ65" s="11"/>
    </row>
    <row r="66" spans="2:43" s="2" customFormat="1" ht="12" customHeight="1">
      <c r="B66" s="10"/>
      <c r="D66" s="38"/>
      <c r="Z66" s="39"/>
      <c r="AC66" s="38"/>
      <c r="AO66" s="39"/>
      <c r="AQ66" s="11"/>
    </row>
    <row r="67" spans="2:43" s="2" customFormat="1" ht="12" customHeight="1">
      <c r="B67" s="10"/>
      <c r="D67" s="38"/>
      <c r="Z67" s="39"/>
      <c r="AC67" s="38"/>
      <c r="AO67" s="39"/>
      <c r="AQ67" s="11"/>
    </row>
    <row r="68" spans="2:43" s="2" customFormat="1" ht="12" customHeight="1">
      <c r="B68" s="10"/>
      <c r="D68" s="38"/>
      <c r="Z68" s="39"/>
      <c r="AC68" s="38"/>
      <c r="AO68" s="39"/>
      <c r="AQ68" s="11"/>
    </row>
    <row r="69" spans="2:43" s="6" customFormat="1" ht="15" customHeight="1">
      <c r="B69" s="22"/>
      <c r="D69" s="40" t="s">
        <v>53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54</v>
      </c>
      <c r="S69" s="41"/>
      <c r="T69" s="41"/>
      <c r="U69" s="41"/>
      <c r="V69" s="41"/>
      <c r="W69" s="41"/>
      <c r="X69" s="41"/>
      <c r="Y69" s="41"/>
      <c r="Z69" s="43"/>
      <c r="AC69" s="40" t="s">
        <v>53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54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95" t="s">
        <v>57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23"/>
    </row>
    <row r="77" spans="2:43" s="15" customFormat="1" ht="15" customHeight="1">
      <c r="B77" s="50"/>
      <c r="C77" s="17" t="s">
        <v>13</v>
      </c>
      <c r="L77" s="15" t="str">
        <f>$K$5</f>
        <v>Han_95</v>
      </c>
      <c r="AQ77" s="51"/>
    </row>
    <row r="78" spans="2:43" s="52" customFormat="1" ht="37.5" customHeight="1">
      <c r="B78" s="53"/>
      <c r="C78" s="52" t="s">
        <v>16</v>
      </c>
      <c r="L78" s="196" t="str">
        <f>$K$6</f>
        <v>Parkoviště Ostrčilova před SVČ</v>
      </c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Q78" s="54"/>
    </row>
    <row r="79" spans="2:43" s="6" customFormat="1" ht="7.5" customHeight="1">
      <c r="B79" s="22"/>
      <c r="AQ79" s="23"/>
    </row>
    <row r="80" spans="2:43" s="6" customFormat="1" ht="13.5" customHeight="1">
      <c r="B80" s="22"/>
      <c r="C80" s="17" t="s">
        <v>22</v>
      </c>
      <c r="L80" s="55" t="str">
        <f>IF($K$8="","",$K$8)</f>
        <v> </v>
      </c>
      <c r="AI80" s="17" t="s">
        <v>24</v>
      </c>
      <c r="AM80" s="56" t="str">
        <f>IF($AN$8="","",$AN$8)</f>
        <v>17.12.2014</v>
      </c>
      <c r="AQ80" s="23"/>
    </row>
    <row r="81" spans="2:43" s="6" customFormat="1" ht="7.5" customHeight="1">
      <c r="B81" s="22"/>
      <c r="AQ81" s="23"/>
    </row>
    <row r="82" spans="2:56" s="6" customFormat="1" ht="17.25" customHeight="1">
      <c r="B82" s="22"/>
      <c r="C82" s="17" t="s">
        <v>28</v>
      </c>
      <c r="L82" s="15" t="str">
        <f>IF($E$11="","",$E$11)</f>
        <v>Statut. Město Ostrava městský obvod MOaP</v>
      </c>
      <c r="AI82" s="17" t="s">
        <v>34</v>
      </c>
      <c r="AM82" s="197" t="str">
        <f>IF($E$17="","",$E$17)</f>
        <v> </v>
      </c>
      <c r="AN82" s="180"/>
      <c r="AO82" s="180"/>
      <c r="AP82" s="180"/>
      <c r="AQ82" s="23"/>
      <c r="AS82" s="198" t="s">
        <v>58</v>
      </c>
      <c r="AT82" s="199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3.5" customHeight="1">
      <c r="B83" s="22"/>
      <c r="C83" s="17" t="s">
        <v>32</v>
      </c>
      <c r="L83" s="15">
        <f>IF($E$14="Vyplň údaj","",$E$14)</f>
      </c>
      <c r="AI83" s="17" t="s">
        <v>36</v>
      </c>
      <c r="AM83" s="197" t="str">
        <f>IF($E$20="","",$E$20)</f>
        <v>UNI projekt</v>
      </c>
      <c r="AN83" s="180"/>
      <c r="AO83" s="180"/>
      <c r="AP83" s="180"/>
      <c r="AQ83" s="23"/>
      <c r="AS83" s="200"/>
      <c r="AT83" s="180"/>
      <c r="BD83" s="57"/>
    </row>
    <row r="84" spans="2:56" s="6" customFormat="1" ht="11.25" customHeight="1">
      <c r="B84" s="22"/>
      <c r="AQ84" s="23"/>
      <c r="AS84" s="200"/>
      <c r="AT84" s="180"/>
      <c r="BD84" s="57"/>
    </row>
    <row r="85" spans="2:56" s="6" customFormat="1" ht="30" customHeight="1">
      <c r="B85" s="22"/>
      <c r="C85" s="189" t="s">
        <v>59</v>
      </c>
      <c r="D85" s="190"/>
      <c r="E85" s="190"/>
      <c r="F85" s="190"/>
      <c r="G85" s="190"/>
      <c r="H85" s="33"/>
      <c r="I85" s="191" t="s">
        <v>60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1" t="s">
        <v>61</v>
      </c>
      <c r="AH85" s="190"/>
      <c r="AI85" s="190"/>
      <c r="AJ85" s="190"/>
      <c r="AK85" s="190"/>
      <c r="AL85" s="190"/>
      <c r="AM85" s="190"/>
      <c r="AN85" s="191" t="s">
        <v>62</v>
      </c>
      <c r="AO85" s="190"/>
      <c r="AP85" s="192"/>
      <c r="AQ85" s="23"/>
      <c r="AS85" s="58" t="s">
        <v>63</v>
      </c>
      <c r="AT85" s="59" t="s">
        <v>64</v>
      </c>
      <c r="AU85" s="59" t="s">
        <v>65</v>
      </c>
      <c r="AV85" s="59" t="s">
        <v>66</v>
      </c>
      <c r="AW85" s="59" t="s">
        <v>67</v>
      </c>
      <c r="AX85" s="59" t="s">
        <v>68</v>
      </c>
      <c r="AY85" s="59" t="s">
        <v>69</v>
      </c>
      <c r="AZ85" s="59" t="s">
        <v>70</v>
      </c>
      <c r="BA85" s="59" t="s">
        <v>71</v>
      </c>
      <c r="BB85" s="59" t="s">
        <v>72</v>
      </c>
      <c r="BC85" s="59" t="s">
        <v>73</v>
      </c>
      <c r="BD85" s="60" t="s">
        <v>74</v>
      </c>
    </row>
    <row r="86" spans="2:56" s="6" customFormat="1" ht="11.25" customHeight="1">
      <c r="B86" s="22"/>
      <c r="AQ86" s="23"/>
      <c r="AS86" s="61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2" t="s">
        <v>75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183">
        <f>ROUND(SUM($AG$88:$AG$92),2)</f>
        <v>0</v>
      </c>
      <c r="AH87" s="184"/>
      <c r="AI87" s="184"/>
      <c r="AJ87" s="184"/>
      <c r="AK87" s="184"/>
      <c r="AL87" s="184"/>
      <c r="AM87" s="184"/>
      <c r="AN87" s="183">
        <f>ROUND(SUM($AG$87,$AT$87),2)</f>
        <v>0</v>
      </c>
      <c r="AO87" s="184"/>
      <c r="AP87" s="184"/>
      <c r="AQ87" s="54"/>
      <c r="AS87" s="63">
        <f>ROUND(SUM($AS$88:$AS$92),2)</f>
        <v>0</v>
      </c>
      <c r="AT87" s="64">
        <f>ROUND(SUM($AV$87:$AW$87),2)</f>
        <v>0</v>
      </c>
      <c r="AU87" s="65">
        <f>ROUND(SUM($AU$88:$AU$92),5)</f>
        <v>2390.68831</v>
      </c>
      <c r="AV87" s="64">
        <f>ROUND($AZ$87*$L$28,2)</f>
        <v>0</v>
      </c>
      <c r="AW87" s="64">
        <f>ROUND($BA$87*$L$29,2)</f>
        <v>0</v>
      </c>
      <c r="AX87" s="64">
        <f>ROUND($BB$87*$L$28,2)</f>
        <v>0</v>
      </c>
      <c r="AY87" s="64">
        <f>ROUND($BC$87*$L$29,2)</f>
        <v>0</v>
      </c>
      <c r="AZ87" s="64">
        <f>ROUND(SUM($AZ$88:$AZ$92),2)</f>
        <v>0</v>
      </c>
      <c r="BA87" s="64">
        <f>ROUND(SUM($BA$88:$BA$92),2)</f>
        <v>0</v>
      </c>
      <c r="BB87" s="64">
        <f>ROUND(SUM($BB$88:$BB$92),2)</f>
        <v>0</v>
      </c>
      <c r="BC87" s="64">
        <f>ROUND(SUM($BC$88:$BC$92),2)</f>
        <v>0</v>
      </c>
      <c r="BD87" s="66">
        <f>ROUND(SUM($BD$88:$BD$92),2)</f>
        <v>0</v>
      </c>
      <c r="BS87" s="52" t="s">
        <v>76</v>
      </c>
      <c r="BT87" s="52" t="s">
        <v>77</v>
      </c>
      <c r="BU87" s="67" t="s">
        <v>78</v>
      </c>
      <c r="BV87" s="52" t="s">
        <v>79</v>
      </c>
      <c r="BW87" s="52" t="s">
        <v>80</v>
      </c>
      <c r="BX87" s="52" t="s">
        <v>81</v>
      </c>
    </row>
    <row r="88" spans="1:76" s="68" customFormat="1" ht="27.75" customHeight="1">
      <c r="A88" s="169" t="s">
        <v>558</v>
      </c>
      <c r="B88" s="69"/>
      <c r="C88" s="70"/>
      <c r="D88" s="187" t="s">
        <v>82</v>
      </c>
      <c r="E88" s="188"/>
      <c r="F88" s="188"/>
      <c r="G88" s="188"/>
      <c r="H88" s="188"/>
      <c r="I88" s="70"/>
      <c r="J88" s="187" t="s">
        <v>83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5">
        <f>'C - 01 - Parkoviště a zpe...'!$M$27</f>
        <v>0</v>
      </c>
      <c r="AH88" s="186"/>
      <c r="AI88" s="186"/>
      <c r="AJ88" s="186"/>
      <c r="AK88" s="186"/>
      <c r="AL88" s="186"/>
      <c r="AM88" s="186"/>
      <c r="AN88" s="185">
        <f>ROUND(SUM($AG$88,$AT$88),2)</f>
        <v>0</v>
      </c>
      <c r="AO88" s="186"/>
      <c r="AP88" s="186"/>
      <c r="AQ88" s="71"/>
      <c r="AS88" s="72">
        <f>'C - 01 - Parkoviště a zpe...'!$M$25</f>
        <v>0</v>
      </c>
      <c r="AT88" s="73">
        <f>ROUND(SUM($AV$88:$AW$88),2)</f>
        <v>0</v>
      </c>
      <c r="AU88" s="74">
        <f>'C - 01 - Parkoviště a zpe...'!$W$126</f>
        <v>2360.30826</v>
      </c>
      <c r="AV88" s="73">
        <f>'C - 01 - Parkoviště a zpe...'!$M$29</f>
        <v>0</v>
      </c>
      <c r="AW88" s="73">
        <f>'C - 01 - Parkoviště a zpe...'!$M$30</f>
        <v>0</v>
      </c>
      <c r="AX88" s="73">
        <f>'C - 01 - Parkoviště a zpe...'!$M$31</f>
        <v>0</v>
      </c>
      <c r="AY88" s="73">
        <f>'C - 01 - Parkoviště a zpe...'!$M$32</f>
        <v>0</v>
      </c>
      <c r="AZ88" s="73">
        <f>'C - 01 - Parkoviště a zpe...'!$H$29</f>
        <v>0</v>
      </c>
      <c r="BA88" s="73">
        <f>'C - 01 - Parkoviště a zpe...'!$H$30</f>
        <v>0</v>
      </c>
      <c r="BB88" s="73">
        <f>'C - 01 - Parkoviště a zpe...'!$H$31</f>
        <v>0</v>
      </c>
      <c r="BC88" s="73">
        <f>'C - 01 - Parkoviště a zpe...'!$H$32</f>
        <v>0</v>
      </c>
      <c r="BD88" s="75">
        <f>'C - 01 - Parkoviště a zpe...'!$H$33</f>
        <v>0</v>
      </c>
      <c r="BT88" s="68" t="s">
        <v>21</v>
      </c>
      <c r="BV88" s="68" t="s">
        <v>79</v>
      </c>
      <c r="BW88" s="68" t="s">
        <v>84</v>
      </c>
      <c r="BX88" s="68" t="s">
        <v>80</v>
      </c>
    </row>
    <row r="89" spans="1:76" s="68" customFormat="1" ht="27.75" customHeight="1">
      <c r="A89" s="169" t="s">
        <v>558</v>
      </c>
      <c r="B89" s="69"/>
      <c r="C89" s="70"/>
      <c r="D89" s="187" t="s">
        <v>85</v>
      </c>
      <c r="E89" s="188"/>
      <c r="F89" s="188"/>
      <c r="G89" s="188"/>
      <c r="H89" s="188"/>
      <c r="I89" s="70"/>
      <c r="J89" s="187" t="s">
        <v>86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5">
        <f>'E1 - 1.1 -  ZOV - přechod...'!$M$27</f>
        <v>0</v>
      </c>
      <c r="AH89" s="186"/>
      <c r="AI89" s="186"/>
      <c r="AJ89" s="186"/>
      <c r="AK89" s="186"/>
      <c r="AL89" s="186"/>
      <c r="AM89" s="186"/>
      <c r="AN89" s="185">
        <f>ROUND(SUM($AG$89,$AT$89),2)</f>
        <v>0</v>
      </c>
      <c r="AO89" s="186"/>
      <c r="AP89" s="186"/>
      <c r="AQ89" s="71"/>
      <c r="AS89" s="72">
        <f>'E1 - 1.1 -  ZOV - přechod...'!$M$25</f>
        <v>0</v>
      </c>
      <c r="AT89" s="73">
        <f>ROUND(SUM($AV$89:$AW$89),2)</f>
        <v>0</v>
      </c>
      <c r="AU89" s="74">
        <f>'E1 - 1.1 -  ZOV - přechod...'!$W$120</f>
        <v>5.166</v>
      </c>
      <c r="AV89" s="73">
        <f>'E1 - 1.1 -  ZOV - přechod...'!$M$29</f>
        <v>0</v>
      </c>
      <c r="AW89" s="73">
        <f>'E1 - 1.1 -  ZOV - přechod...'!$M$30</f>
        <v>0</v>
      </c>
      <c r="AX89" s="73">
        <f>'E1 - 1.1 -  ZOV - přechod...'!$M$31</f>
        <v>0</v>
      </c>
      <c r="AY89" s="73">
        <f>'E1 - 1.1 -  ZOV - přechod...'!$M$32</f>
        <v>0</v>
      </c>
      <c r="AZ89" s="73">
        <f>'E1 - 1.1 -  ZOV - přechod...'!$H$29</f>
        <v>0</v>
      </c>
      <c r="BA89" s="73">
        <f>'E1 - 1.1 -  ZOV - přechod...'!$H$30</f>
        <v>0</v>
      </c>
      <c r="BB89" s="73">
        <f>'E1 - 1.1 -  ZOV - přechod...'!$H$31</f>
        <v>0</v>
      </c>
      <c r="BC89" s="73">
        <f>'E1 - 1.1 -  ZOV - přechod...'!$H$32</f>
        <v>0</v>
      </c>
      <c r="BD89" s="75">
        <f>'E1 - 1.1 -  ZOV - přechod...'!$H$33</f>
        <v>0</v>
      </c>
      <c r="BT89" s="68" t="s">
        <v>21</v>
      </c>
      <c r="BV89" s="68" t="s">
        <v>79</v>
      </c>
      <c r="BW89" s="68" t="s">
        <v>87</v>
      </c>
      <c r="BX89" s="68" t="s">
        <v>80</v>
      </c>
    </row>
    <row r="90" spans="1:76" s="68" customFormat="1" ht="27.75" customHeight="1">
      <c r="A90" s="169" t="s">
        <v>558</v>
      </c>
      <c r="B90" s="69"/>
      <c r="C90" s="70"/>
      <c r="D90" s="187" t="s">
        <v>88</v>
      </c>
      <c r="E90" s="188"/>
      <c r="F90" s="188"/>
      <c r="G90" s="188"/>
      <c r="H90" s="188"/>
      <c r="I90" s="70"/>
      <c r="J90" s="187" t="s">
        <v>89</v>
      </c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5">
        <f>'E1 - 1.2 -  ZOV - přechod...'!$M$27</f>
        <v>0</v>
      </c>
      <c r="AH90" s="186"/>
      <c r="AI90" s="186"/>
      <c r="AJ90" s="186"/>
      <c r="AK90" s="186"/>
      <c r="AL90" s="186"/>
      <c r="AM90" s="186"/>
      <c r="AN90" s="185">
        <f>ROUND(SUM($AG$90,$AT$90),2)</f>
        <v>0</v>
      </c>
      <c r="AO90" s="186"/>
      <c r="AP90" s="186"/>
      <c r="AQ90" s="71"/>
      <c r="AS90" s="72">
        <f>'E1 - 1.2 -  ZOV - přechod...'!$M$25</f>
        <v>0</v>
      </c>
      <c r="AT90" s="73">
        <f>ROUND(SUM($AV$90:$AW$90),2)</f>
        <v>0</v>
      </c>
      <c r="AU90" s="74">
        <f>'E1 - 1.2 -  ZOV - přechod...'!$W$120</f>
        <v>2.0949999999999998</v>
      </c>
      <c r="AV90" s="73">
        <f>'E1 - 1.2 -  ZOV - přechod...'!$M$29</f>
        <v>0</v>
      </c>
      <c r="AW90" s="73">
        <f>'E1 - 1.2 -  ZOV - přechod...'!$M$30</f>
        <v>0</v>
      </c>
      <c r="AX90" s="73">
        <f>'E1 - 1.2 -  ZOV - přechod...'!$M$31</f>
        <v>0</v>
      </c>
      <c r="AY90" s="73">
        <f>'E1 - 1.2 -  ZOV - přechod...'!$M$32</f>
        <v>0</v>
      </c>
      <c r="AZ90" s="73">
        <f>'E1 - 1.2 -  ZOV - přechod...'!$H$29</f>
        <v>0</v>
      </c>
      <c r="BA90" s="73">
        <f>'E1 - 1.2 -  ZOV - přechod...'!$H$30</f>
        <v>0</v>
      </c>
      <c r="BB90" s="73">
        <f>'E1 - 1.2 -  ZOV - přechod...'!$H$31</f>
        <v>0</v>
      </c>
      <c r="BC90" s="73">
        <f>'E1 - 1.2 -  ZOV - přechod...'!$H$32</f>
        <v>0</v>
      </c>
      <c r="BD90" s="75">
        <f>'E1 - 1.2 -  ZOV - přechod...'!$H$33</f>
        <v>0</v>
      </c>
      <c r="BT90" s="68" t="s">
        <v>21</v>
      </c>
      <c r="BV90" s="68" t="s">
        <v>79</v>
      </c>
      <c r="BW90" s="68" t="s">
        <v>90</v>
      </c>
      <c r="BX90" s="68" t="s">
        <v>80</v>
      </c>
    </row>
    <row r="91" spans="1:76" s="68" customFormat="1" ht="27.75" customHeight="1">
      <c r="A91" s="169" t="s">
        <v>558</v>
      </c>
      <c r="B91" s="69"/>
      <c r="C91" s="70"/>
      <c r="D91" s="187" t="s">
        <v>91</v>
      </c>
      <c r="E91" s="188"/>
      <c r="F91" s="188"/>
      <c r="G91" s="188"/>
      <c r="H91" s="188"/>
      <c r="I91" s="70"/>
      <c r="J91" s="187" t="s">
        <v>92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5">
        <f>'E2 - 1 - Vodorovné a svis...'!$M$27</f>
        <v>0</v>
      </c>
      <c r="AH91" s="186"/>
      <c r="AI91" s="186"/>
      <c r="AJ91" s="186"/>
      <c r="AK91" s="186"/>
      <c r="AL91" s="186"/>
      <c r="AM91" s="186"/>
      <c r="AN91" s="185">
        <f>ROUND(SUM($AG$91,$AT$91),2)</f>
        <v>0</v>
      </c>
      <c r="AO91" s="186"/>
      <c r="AP91" s="186"/>
      <c r="AQ91" s="71"/>
      <c r="AS91" s="72">
        <f>'E2 - 1 - Vodorovné a svis...'!$M$25</f>
        <v>0</v>
      </c>
      <c r="AT91" s="73">
        <f>ROUND(SUM($AV$91:$AW$91),2)</f>
        <v>0</v>
      </c>
      <c r="AU91" s="74">
        <f>'E2 - 1 - Vodorovné a svis...'!$W$120</f>
        <v>23.11905</v>
      </c>
      <c r="AV91" s="73">
        <f>'E2 - 1 - Vodorovné a svis...'!$M$29</f>
        <v>0</v>
      </c>
      <c r="AW91" s="73">
        <f>'E2 - 1 - Vodorovné a svis...'!$M$30</f>
        <v>0</v>
      </c>
      <c r="AX91" s="73">
        <f>'E2 - 1 - Vodorovné a svis...'!$M$31</f>
        <v>0</v>
      </c>
      <c r="AY91" s="73">
        <f>'E2 - 1 - Vodorovné a svis...'!$M$32</f>
        <v>0</v>
      </c>
      <c r="AZ91" s="73">
        <f>'E2 - 1 - Vodorovné a svis...'!$H$29</f>
        <v>0</v>
      </c>
      <c r="BA91" s="73">
        <f>'E2 - 1 - Vodorovné a svis...'!$H$30</f>
        <v>0</v>
      </c>
      <c r="BB91" s="73">
        <f>'E2 - 1 - Vodorovné a svis...'!$H$31</f>
        <v>0</v>
      </c>
      <c r="BC91" s="73">
        <f>'E2 - 1 - Vodorovné a svis...'!$H$32</f>
        <v>0</v>
      </c>
      <c r="BD91" s="75">
        <f>'E2 - 1 - Vodorovné a svis...'!$H$33</f>
        <v>0</v>
      </c>
      <c r="BT91" s="68" t="s">
        <v>21</v>
      </c>
      <c r="BV91" s="68" t="s">
        <v>79</v>
      </c>
      <c r="BW91" s="68" t="s">
        <v>93</v>
      </c>
      <c r="BX91" s="68" t="s">
        <v>80</v>
      </c>
    </row>
    <row r="92" spans="1:76" s="68" customFormat="1" ht="27.75" customHeight="1">
      <c r="A92" s="169" t="s">
        <v>558</v>
      </c>
      <c r="B92" s="69"/>
      <c r="C92" s="70"/>
      <c r="D92" s="187" t="s">
        <v>94</v>
      </c>
      <c r="E92" s="188"/>
      <c r="F92" s="188"/>
      <c r="G92" s="188"/>
      <c r="H92" s="188"/>
      <c r="I92" s="70"/>
      <c r="J92" s="187" t="s">
        <v>95</v>
      </c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5">
        <f>'VRN - Vedlejší rozpočtové...'!$M$27</f>
        <v>0</v>
      </c>
      <c r="AH92" s="186"/>
      <c r="AI92" s="186"/>
      <c r="AJ92" s="186"/>
      <c r="AK92" s="186"/>
      <c r="AL92" s="186"/>
      <c r="AM92" s="186"/>
      <c r="AN92" s="185">
        <f>ROUND(SUM($AG$92,$AT$92),2)</f>
        <v>0</v>
      </c>
      <c r="AO92" s="186"/>
      <c r="AP92" s="186"/>
      <c r="AQ92" s="71"/>
      <c r="AS92" s="76">
        <f>'VRN - Vedlejší rozpočtové...'!$M$25</f>
        <v>0</v>
      </c>
      <c r="AT92" s="77">
        <f>ROUND(SUM($AV$92:$AW$92),2)</f>
        <v>0</v>
      </c>
      <c r="AU92" s="78">
        <f>'VRN - Vedlejší rozpočtové...'!$W$120</f>
        <v>0</v>
      </c>
      <c r="AV92" s="77">
        <f>'VRN - Vedlejší rozpočtové...'!$M$29</f>
        <v>0</v>
      </c>
      <c r="AW92" s="77">
        <f>'VRN - Vedlejší rozpočtové...'!$M$30</f>
        <v>0</v>
      </c>
      <c r="AX92" s="77">
        <f>'VRN - Vedlejší rozpočtové...'!$M$31</f>
        <v>0</v>
      </c>
      <c r="AY92" s="77">
        <f>'VRN - Vedlejší rozpočtové...'!$M$32</f>
        <v>0</v>
      </c>
      <c r="AZ92" s="77">
        <f>'VRN - Vedlejší rozpočtové...'!$H$29</f>
        <v>0</v>
      </c>
      <c r="BA92" s="77">
        <f>'VRN - Vedlejší rozpočtové...'!$H$30</f>
        <v>0</v>
      </c>
      <c r="BB92" s="77">
        <f>'VRN - Vedlejší rozpočtové...'!$H$31</f>
        <v>0</v>
      </c>
      <c r="BC92" s="77">
        <f>'VRN - Vedlejší rozpočtové...'!$H$32</f>
        <v>0</v>
      </c>
      <c r="BD92" s="79">
        <f>'VRN - Vedlejší rozpočtové...'!$H$33</f>
        <v>0</v>
      </c>
      <c r="BT92" s="68" t="s">
        <v>21</v>
      </c>
      <c r="BV92" s="68" t="s">
        <v>79</v>
      </c>
      <c r="BW92" s="68" t="s">
        <v>96</v>
      </c>
      <c r="BX92" s="68" t="s">
        <v>80</v>
      </c>
    </row>
    <row r="93" spans="2:43" s="2" customFormat="1" ht="12" customHeight="1">
      <c r="B93" s="10"/>
      <c r="AQ93" s="11"/>
    </row>
    <row r="94" spans="2:48" s="6" customFormat="1" ht="30" customHeight="1">
      <c r="B94" s="22"/>
      <c r="C94" s="62" t="s">
        <v>97</v>
      </c>
      <c r="AG94" s="183">
        <f>ROUND(SUM($AG$95:$AG$98),2)</f>
        <v>0</v>
      </c>
      <c r="AH94" s="180"/>
      <c r="AI94" s="180"/>
      <c r="AJ94" s="180"/>
      <c r="AK94" s="180"/>
      <c r="AL94" s="180"/>
      <c r="AM94" s="180"/>
      <c r="AN94" s="183">
        <f>ROUND(SUM($AN$95:$AN$98),2)</f>
        <v>0</v>
      </c>
      <c r="AO94" s="180"/>
      <c r="AP94" s="180"/>
      <c r="AQ94" s="23"/>
      <c r="AS94" s="58" t="s">
        <v>98</v>
      </c>
      <c r="AT94" s="59" t="s">
        <v>99</v>
      </c>
      <c r="AU94" s="59" t="s">
        <v>41</v>
      </c>
      <c r="AV94" s="60" t="s">
        <v>64</v>
      </c>
    </row>
    <row r="95" spans="2:89" s="6" customFormat="1" ht="20.25" customHeight="1">
      <c r="B95" s="22"/>
      <c r="D95" s="80" t="s">
        <v>100</v>
      </c>
      <c r="AG95" s="181">
        <f>ROUND($AG$87*$AS$95,2)</f>
        <v>0</v>
      </c>
      <c r="AH95" s="180"/>
      <c r="AI95" s="180"/>
      <c r="AJ95" s="180"/>
      <c r="AK95" s="180"/>
      <c r="AL95" s="180"/>
      <c r="AM95" s="180"/>
      <c r="AN95" s="182">
        <f>ROUND($AG$95+$AV$95,2)</f>
        <v>0</v>
      </c>
      <c r="AO95" s="180"/>
      <c r="AP95" s="180"/>
      <c r="AQ95" s="23"/>
      <c r="AS95" s="81">
        <v>0</v>
      </c>
      <c r="AT95" s="82" t="s">
        <v>101</v>
      </c>
      <c r="AU95" s="82" t="s">
        <v>42</v>
      </c>
      <c r="AV95" s="83">
        <f>ROUND(IF($AU$95="základní",$AG$95*$L$28,IF($AU$95="snížená",$AG$95*$L$29,0)),2)</f>
        <v>0</v>
      </c>
      <c r="BV95" s="6" t="s">
        <v>102</v>
      </c>
      <c r="BY95" s="84">
        <f>IF($AU$95="základní",$AV$95,0)</f>
        <v>0</v>
      </c>
      <c r="BZ95" s="84">
        <f>IF($AU$95="snížená",$AV$95,0)</f>
        <v>0</v>
      </c>
      <c r="CA95" s="84">
        <v>0</v>
      </c>
      <c r="CB95" s="84">
        <v>0</v>
      </c>
      <c r="CC95" s="84">
        <v>0</v>
      </c>
      <c r="CD95" s="84">
        <f>IF($AU$95="základní",$AG$95,0)</f>
        <v>0</v>
      </c>
      <c r="CE95" s="84">
        <f>IF($AU$95="snížená",$AG$95,0)</f>
        <v>0</v>
      </c>
      <c r="CF95" s="84">
        <f>IF($AU$95="zákl. přenesená",$AG$95,0)</f>
        <v>0</v>
      </c>
      <c r="CG95" s="84">
        <f>IF($AU$95="sníž. přenesená",$AG$95,0)</f>
        <v>0</v>
      </c>
      <c r="CH95" s="84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0.25" customHeight="1">
      <c r="B96" s="22"/>
      <c r="D96" s="179" t="s">
        <v>103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G96" s="181">
        <f>$AG$87*$AS$96</f>
        <v>0</v>
      </c>
      <c r="AH96" s="180"/>
      <c r="AI96" s="180"/>
      <c r="AJ96" s="180"/>
      <c r="AK96" s="180"/>
      <c r="AL96" s="180"/>
      <c r="AM96" s="180"/>
      <c r="AN96" s="182">
        <f>$AG$96+$AV$96</f>
        <v>0</v>
      </c>
      <c r="AO96" s="180"/>
      <c r="AP96" s="180"/>
      <c r="AQ96" s="23"/>
      <c r="AS96" s="85">
        <v>0</v>
      </c>
      <c r="AT96" s="86" t="s">
        <v>101</v>
      </c>
      <c r="AU96" s="86" t="s">
        <v>42</v>
      </c>
      <c r="AV96" s="87">
        <f>ROUND(IF($AU$96="nulová",0,IF(OR($AU$96="základní",$AU$96="zákl. přenesená"),$AG$96*$L$28,$AG$96*$L$29)),2)</f>
        <v>0</v>
      </c>
      <c r="BV96" s="6" t="s">
        <v>104</v>
      </c>
      <c r="BY96" s="84">
        <f>IF($AU$96="základní",$AV$96,0)</f>
        <v>0</v>
      </c>
      <c r="BZ96" s="84">
        <f>IF($AU$96="snížená",$AV$96,0)</f>
        <v>0</v>
      </c>
      <c r="CA96" s="84">
        <f>IF($AU$96="zákl. přenesená",$AV$96,0)</f>
        <v>0</v>
      </c>
      <c r="CB96" s="84">
        <f>IF($AU$96="sníž. přenesená",$AV$96,0)</f>
        <v>0</v>
      </c>
      <c r="CC96" s="84">
        <f>IF($AU$96="nulová",$AV$96,0)</f>
        <v>0</v>
      </c>
      <c r="CD96" s="84">
        <f>IF($AU$96="základní",$AG$96,0)</f>
        <v>0</v>
      </c>
      <c r="CE96" s="84">
        <f>IF($AU$96="snížená",$AG$96,0)</f>
        <v>0</v>
      </c>
      <c r="CF96" s="84">
        <f>IF($AU$96="zákl. přenesená",$AG$96,0)</f>
        <v>0</v>
      </c>
      <c r="CG96" s="84">
        <f>IF($AU$96="sníž. přenesená",$AG$96,0)</f>
        <v>0</v>
      </c>
      <c r="CH96" s="84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0.25" customHeight="1">
      <c r="B97" s="22"/>
      <c r="D97" s="179" t="s">
        <v>103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G97" s="181">
        <f>$AG$87*$AS$97</f>
        <v>0</v>
      </c>
      <c r="AH97" s="180"/>
      <c r="AI97" s="180"/>
      <c r="AJ97" s="180"/>
      <c r="AK97" s="180"/>
      <c r="AL97" s="180"/>
      <c r="AM97" s="180"/>
      <c r="AN97" s="182">
        <f>$AG$97+$AV$97</f>
        <v>0</v>
      </c>
      <c r="AO97" s="180"/>
      <c r="AP97" s="180"/>
      <c r="AQ97" s="23"/>
      <c r="AS97" s="85">
        <v>0</v>
      </c>
      <c r="AT97" s="86" t="s">
        <v>101</v>
      </c>
      <c r="AU97" s="86" t="s">
        <v>42</v>
      </c>
      <c r="AV97" s="87">
        <f>ROUND(IF($AU$97="nulová",0,IF(OR($AU$97="základní",$AU$97="zákl. přenesená"),$AG$97*$L$28,$AG$97*$L$29)),2)</f>
        <v>0</v>
      </c>
      <c r="BV97" s="6" t="s">
        <v>104</v>
      </c>
      <c r="BY97" s="84">
        <f>IF($AU$97="základní",$AV$97,0)</f>
        <v>0</v>
      </c>
      <c r="BZ97" s="84">
        <f>IF($AU$97="snížená",$AV$97,0)</f>
        <v>0</v>
      </c>
      <c r="CA97" s="84">
        <f>IF($AU$97="zákl. přenesená",$AV$97,0)</f>
        <v>0</v>
      </c>
      <c r="CB97" s="84">
        <f>IF($AU$97="sníž. přenesená",$AV$97,0)</f>
        <v>0</v>
      </c>
      <c r="CC97" s="84">
        <f>IF($AU$97="nulová",$AV$97,0)</f>
        <v>0</v>
      </c>
      <c r="CD97" s="84">
        <f>IF($AU$97="základní",$AG$97,0)</f>
        <v>0</v>
      </c>
      <c r="CE97" s="84">
        <f>IF($AU$97="snížená",$AG$97,0)</f>
        <v>0</v>
      </c>
      <c r="CF97" s="84">
        <f>IF($AU$97="zákl. přenesená",$AG$97,0)</f>
        <v>0</v>
      </c>
      <c r="CG97" s="84">
        <f>IF($AU$97="sníž. přenesená",$AG$97,0)</f>
        <v>0</v>
      </c>
      <c r="CH97" s="84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89" s="6" customFormat="1" ht="20.25" customHeight="1">
      <c r="B98" s="22"/>
      <c r="D98" s="179" t="s">
        <v>103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G98" s="181">
        <f>$AG$87*$AS$98</f>
        <v>0</v>
      </c>
      <c r="AH98" s="180"/>
      <c r="AI98" s="180"/>
      <c r="AJ98" s="180"/>
      <c r="AK98" s="180"/>
      <c r="AL98" s="180"/>
      <c r="AM98" s="180"/>
      <c r="AN98" s="182">
        <f>$AG$98+$AV$98</f>
        <v>0</v>
      </c>
      <c r="AO98" s="180"/>
      <c r="AP98" s="180"/>
      <c r="AQ98" s="23"/>
      <c r="AS98" s="88">
        <v>0</v>
      </c>
      <c r="AT98" s="89" t="s">
        <v>101</v>
      </c>
      <c r="AU98" s="89" t="s">
        <v>42</v>
      </c>
      <c r="AV98" s="90">
        <f>ROUND(IF($AU$98="nulová",0,IF(OR($AU$98="základní",$AU$98="zákl. přenesená"),$AG$98*$L$28,$AG$98*$L$29)),2)</f>
        <v>0</v>
      </c>
      <c r="BV98" s="6" t="s">
        <v>104</v>
      </c>
      <c r="BY98" s="84">
        <f>IF($AU$98="základní",$AV$98,0)</f>
        <v>0</v>
      </c>
      <c r="BZ98" s="84">
        <f>IF($AU$98="snížená",$AV$98,0)</f>
        <v>0</v>
      </c>
      <c r="CA98" s="84">
        <f>IF($AU$98="zákl. přenesená",$AV$98,0)</f>
        <v>0</v>
      </c>
      <c r="CB98" s="84">
        <f>IF($AU$98="sníž. přenesená",$AV$98,0)</f>
        <v>0</v>
      </c>
      <c r="CC98" s="84">
        <f>IF($AU$98="nulová",$AV$98,0)</f>
        <v>0</v>
      </c>
      <c r="CD98" s="84">
        <f>IF($AU$98="základní",$AG$98,0)</f>
        <v>0</v>
      </c>
      <c r="CE98" s="84">
        <f>IF($AU$98="snížená",$AG$98,0)</f>
        <v>0</v>
      </c>
      <c r="CF98" s="84">
        <f>IF($AU$98="zákl. přenesená",$AG$98,0)</f>
        <v>0</v>
      </c>
      <c r="CG98" s="84">
        <f>IF($AU$98="sníž. přenesená",$AG$98,0)</f>
        <v>0</v>
      </c>
      <c r="CH98" s="84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>
        <f>IF($D$98="Vyplň vlastní","","x")</f>
      </c>
    </row>
    <row r="99" spans="2:43" s="6" customFormat="1" ht="11.25" customHeight="1">
      <c r="B99" s="22"/>
      <c r="AQ99" s="23"/>
    </row>
    <row r="100" spans="2:43" s="6" customFormat="1" ht="30" customHeight="1">
      <c r="B100" s="22"/>
      <c r="C100" s="91" t="s">
        <v>105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175">
        <f>ROUND($AG$87+$AG$94,2)</f>
        <v>0</v>
      </c>
      <c r="AH100" s="176"/>
      <c r="AI100" s="176"/>
      <c r="AJ100" s="176"/>
      <c r="AK100" s="176"/>
      <c r="AL100" s="176"/>
      <c r="AM100" s="176"/>
      <c r="AN100" s="175">
        <f>ROUND($AN$87+$AN$94,2)</f>
        <v>0</v>
      </c>
      <c r="AO100" s="176"/>
      <c r="AP100" s="176"/>
      <c r="AQ100" s="23"/>
    </row>
    <row r="101" spans="2:43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6"/>
    </row>
  </sheetData>
  <sheetProtection/>
  <mergeCells count="73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G95:AM95"/>
    <mergeCell ref="AN95:AP95"/>
    <mergeCell ref="D96:AB96"/>
    <mergeCell ref="AG96:AM96"/>
    <mergeCell ref="AN96:AP96"/>
    <mergeCell ref="D97:AB97"/>
    <mergeCell ref="AG97:AM97"/>
    <mergeCell ref="AN97:AP97"/>
    <mergeCell ref="AG100:AM100"/>
    <mergeCell ref="AN100:AP100"/>
    <mergeCell ref="AR2:BE2"/>
    <mergeCell ref="D98:AB98"/>
    <mergeCell ref="AG98:AM98"/>
    <mergeCell ref="AN98:AP98"/>
    <mergeCell ref="AG87:AM87"/>
    <mergeCell ref="AN87:AP87"/>
    <mergeCell ref="AG94:AM94"/>
    <mergeCell ref="AN94:AP94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:AT9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C - 01 - Parkoviště a zpe...'!C2" tooltip="C - 01 - Parkoviště a zpe..." display="/"/>
    <hyperlink ref="A89" location="'E1 - 1.1 -  ZOV - přechod...'!C2" tooltip="E1 - 1.1 -  ZOV - přechod..." display="/"/>
    <hyperlink ref="A90" location="'E1 - 1.2 -  ZOV - přechod...'!C2" tooltip="E1 - 1.2 -  ZOV - přechod..." display="/"/>
    <hyperlink ref="A91" location="'E2 - 1 - Vodorovné a svis...'!C2" tooltip="E2 - 1 - Vodorovné a svis..." display="/"/>
    <hyperlink ref="A92" location="'VRN - Vedlejší rozpočtové...'!C2" tooltip="VRN - Vedlejší rozpočtové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8"/>
  <sheetViews>
    <sheetView showGridLines="0" tabSelected="1" zoomScalePageLayoutView="0" workbookViewId="0" topLeftCell="A1">
      <pane ySplit="1" topLeftCell="A268" activePane="bottomLeft" state="frozen"/>
      <selection pane="topLeft" activeCell="A1" sqref="A1"/>
      <selection pane="bottomLeft" activeCell="F284" sqref="F284:I284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74"/>
      <c r="B1" s="171"/>
      <c r="C1" s="171"/>
      <c r="D1" s="172" t="s">
        <v>1</v>
      </c>
      <c r="E1" s="171"/>
      <c r="F1" s="173" t="s">
        <v>559</v>
      </c>
      <c r="G1" s="173"/>
      <c r="H1" s="214" t="s">
        <v>560</v>
      </c>
      <c r="I1" s="214"/>
      <c r="J1" s="214"/>
      <c r="K1" s="214"/>
      <c r="L1" s="173" t="s">
        <v>561</v>
      </c>
      <c r="M1" s="171"/>
      <c r="N1" s="171"/>
      <c r="O1" s="172" t="s">
        <v>106</v>
      </c>
      <c r="P1" s="171"/>
      <c r="Q1" s="171"/>
      <c r="R1" s="171"/>
      <c r="S1" s="173" t="s">
        <v>562</v>
      </c>
      <c r="T1" s="173"/>
      <c r="U1" s="174"/>
      <c r="V1" s="17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4" t="s">
        <v>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177" t="s">
        <v>5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95" t="s">
        <v>108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" customHeight="1">
      <c r="B6" s="10"/>
      <c r="D6" s="17" t="s">
        <v>16</v>
      </c>
      <c r="F6" s="234" t="str">
        <f>'Rekapitulace stavby'!$K$6</f>
        <v>Parkoviště Ostrčilova před SVČ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1"/>
    </row>
    <row r="7" spans="2:18" s="6" customFormat="1" ht="37.5" customHeight="1">
      <c r="B7" s="92"/>
      <c r="D7" s="16" t="s">
        <v>109</v>
      </c>
      <c r="F7" s="206" t="s">
        <v>110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R7" s="93"/>
    </row>
    <row r="8" spans="2:18" s="6" customFormat="1" ht="15" customHeight="1">
      <c r="B8" s="92"/>
      <c r="D8" s="17" t="s">
        <v>19</v>
      </c>
      <c r="F8" s="15"/>
      <c r="M8" s="17" t="s">
        <v>20</v>
      </c>
      <c r="O8" s="15"/>
      <c r="R8" s="93"/>
    </row>
    <row r="9" spans="2:18" s="6" customFormat="1" ht="15" customHeight="1">
      <c r="B9" s="92"/>
      <c r="D9" s="17" t="s">
        <v>22</v>
      </c>
      <c r="F9" s="15" t="s">
        <v>23</v>
      </c>
      <c r="M9" s="17" t="s">
        <v>24</v>
      </c>
      <c r="O9" s="245" t="str">
        <f>'Rekapitulace stavby'!$AN$8</f>
        <v>17.12.2014</v>
      </c>
      <c r="P9" s="180"/>
      <c r="R9" s="93"/>
    </row>
    <row r="10" spans="2:18" s="6" customFormat="1" ht="11.25" customHeight="1">
      <c r="B10" s="92"/>
      <c r="R10" s="93"/>
    </row>
    <row r="11" spans="2:18" s="6" customFormat="1" ht="15" customHeight="1">
      <c r="B11" s="92"/>
      <c r="D11" s="17" t="s">
        <v>28</v>
      </c>
      <c r="M11" s="17" t="s">
        <v>29</v>
      </c>
      <c r="O11" s="197"/>
      <c r="P11" s="180"/>
      <c r="R11" s="93"/>
    </row>
    <row r="12" spans="2:18" s="6" customFormat="1" ht="18" customHeight="1">
      <c r="B12" s="92"/>
      <c r="E12" s="15" t="s">
        <v>30</v>
      </c>
      <c r="M12" s="17" t="s">
        <v>31</v>
      </c>
      <c r="O12" s="197"/>
      <c r="P12" s="180"/>
      <c r="R12" s="93"/>
    </row>
    <row r="13" spans="2:18" s="6" customFormat="1" ht="7.5" customHeight="1">
      <c r="B13" s="92"/>
      <c r="R13" s="93"/>
    </row>
    <row r="14" spans="2:18" s="6" customFormat="1" ht="15" customHeight="1">
      <c r="B14" s="92"/>
      <c r="D14" s="17" t="s">
        <v>32</v>
      </c>
      <c r="M14" s="17" t="s">
        <v>29</v>
      </c>
      <c r="O14" s="244"/>
      <c r="P14" s="180"/>
      <c r="R14" s="93"/>
    </row>
    <row r="15" spans="2:18" s="6" customFormat="1" ht="18" customHeight="1">
      <c r="B15" s="92"/>
      <c r="E15" s="244" t="s">
        <v>23</v>
      </c>
      <c r="F15" s="180"/>
      <c r="G15" s="180"/>
      <c r="H15" s="180"/>
      <c r="I15" s="180"/>
      <c r="J15" s="180"/>
      <c r="K15" s="180"/>
      <c r="L15" s="180"/>
      <c r="M15" s="17" t="s">
        <v>31</v>
      </c>
      <c r="O15" s="244"/>
      <c r="P15" s="180"/>
      <c r="R15" s="93"/>
    </row>
    <row r="16" spans="2:18" s="6" customFormat="1" ht="7.5" customHeight="1">
      <c r="B16" s="92"/>
      <c r="R16" s="93"/>
    </row>
    <row r="17" spans="2:18" s="6" customFormat="1" ht="15" customHeight="1">
      <c r="B17" s="92"/>
      <c r="D17" s="17" t="s">
        <v>34</v>
      </c>
      <c r="M17" s="17" t="s">
        <v>29</v>
      </c>
      <c r="O17" s="197"/>
      <c r="P17" s="180"/>
      <c r="R17" s="93"/>
    </row>
    <row r="18" spans="2:18" s="6" customFormat="1" ht="18" customHeight="1">
      <c r="B18" s="92"/>
      <c r="E18" s="15" t="s">
        <v>23</v>
      </c>
      <c r="M18" s="17" t="s">
        <v>31</v>
      </c>
      <c r="O18" s="197"/>
      <c r="P18" s="180"/>
      <c r="R18" s="93"/>
    </row>
    <row r="19" spans="2:18" s="6" customFormat="1" ht="7.5" customHeight="1">
      <c r="B19" s="92"/>
      <c r="R19" s="93"/>
    </row>
    <row r="20" spans="2:18" s="6" customFormat="1" ht="15" customHeight="1">
      <c r="B20" s="92"/>
      <c r="D20" s="17" t="s">
        <v>36</v>
      </c>
      <c r="M20" s="17" t="s">
        <v>29</v>
      </c>
      <c r="O20" s="197"/>
      <c r="P20" s="180"/>
      <c r="R20" s="93"/>
    </row>
    <row r="21" spans="2:18" s="6" customFormat="1" ht="18" customHeight="1">
      <c r="B21" s="92"/>
      <c r="E21" s="15" t="s">
        <v>37</v>
      </c>
      <c r="M21" s="17" t="s">
        <v>31</v>
      </c>
      <c r="O21" s="197"/>
      <c r="P21" s="180"/>
      <c r="R21" s="93"/>
    </row>
    <row r="22" spans="2:18" s="6" customFormat="1" ht="7.5" customHeight="1">
      <c r="B22" s="92"/>
      <c r="R22" s="93"/>
    </row>
    <row r="23" spans="2:18" s="6" customFormat="1" ht="7.5" customHeight="1">
      <c r="B23" s="9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R23" s="93"/>
    </row>
    <row r="24" spans="2:18" s="6" customFormat="1" ht="15" customHeight="1">
      <c r="B24" s="92"/>
      <c r="D24" s="95" t="s">
        <v>111</v>
      </c>
      <c r="M24" s="208">
        <f>$N$88</f>
        <v>0</v>
      </c>
      <c r="N24" s="180"/>
      <c r="O24" s="180"/>
      <c r="P24" s="180"/>
      <c r="R24" s="93"/>
    </row>
    <row r="25" spans="2:18" s="6" customFormat="1" ht="15" customHeight="1">
      <c r="B25" s="92"/>
      <c r="D25" s="21" t="s">
        <v>100</v>
      </c>
      <c r="M25" s="208">
        <f>$N$101</f>
        <v>0</v>
      </c>
      <c r="N25" s="180"/>
      <c r="O25" s="180"/>
      <c r="P25" s="180"/>
      <c r="R25" s="93"/>
    </row>
    <row r="26" spans="2:18" s="6" customFormat="1" ht="7.5" customHeight="1">
      <c r="B26" s="92"/>
      <c r="R26" s="93"/>
    </row>
    <row r="27" spans="2:18" s="6" customFormat="1" ht="26.25" customHeight="1">
      <c r="B27" s="92"/>
      <c r="D27" s="96" t="s">
        <v>40</v>
      </c>
      <c r="M27" s="243">
        <f>ROUND($M$24+$M$25,2)</f>
        <v>0</v>
      </c>
      <c r="N27" s="180"/>
      <c r="O27" s="180"/>
      <c r="P27" s="180"/>
      <c r="R27" s="93"/>
    </row>
    <row r="28" spans="2:18" s="6" customFormat="1" ht="7.5" customHeight="1">
      <c r="B28" s="92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R28" s="93"/>
    </row>
    <row r="29" spans="2:18" s="6" customFormat="1" ht="15" customHeight="1">
      <c r="B29" s="92"/>
      <c r="D29" s="27" t="s">
        <v>41</v>
      </c>
      <c r="E29" s="27" t="s">
        <v>42</v>
      </c>
      <c r="F29" s="28">
        <v>0.21</v>
      </c>
      <c r="G29" s="97" t="s">
        <v>43</v>
      </c>
      <c r="H29" s="240">
        <f>ROUND((((SUM($BE$101:$BE$108)+SUM($BE$126:$BE$301))+SUM($BE$303:$BE$307))),2)</f>
        <v>0</v>
      </c>
      <c r="I29" s="180"/>
      <c r="J29" s="180"/>
      <c r="M29" s="240">
        <f>ROUND((((SUM($BE$101:$BE$108)+SUM($BE$126:$BE$301))*$F$29)+SUM($BE$303:$BE$307)*$F$29),2)</f>
        <v>0</v>
      </c>
      <c r="N29" s="180"/>
      <c r="O29" s="180"/>
      <c r="P29" s="180"/>
      <c r="R29" s="93"/>
    </row>
    <row r="30" spans="2:18" s="6" customFormat="1" ht="15" customHeight="1">
      <c r="B30" s="92"/>
      <c r="E30" s="27" t="s">
        <v>44</v>
      </c>
      <c r="F30" s="28">
        <v>0.15</v>
      </c>
      <c r="G30" s="97" t="s">
        <v>43</v>
      </c>
      <c r="H30" s="240">
        <f>ROUND((((SUM($BF$101:$BF$108)+SUM($BF$126:$BF$301))+SUM($BF$303:$BF$307))),2)</f>
        <v>0</v>
      </c>
      <c r="I30" s="180"/>
      <c r="J30" s="180"/>
      <c r="M30" s="240">
        <f>ROUND((((SUM($BF$101:$BF$108)+SUM($BF$126:$BF$301))*$F$30)+SUM($BF$303:$BF$307)*$F$30),2)</f>
        <v>0</v>
      </c>
      <c r="N30" s="180"/>
      <c r="O30" s="180"/>
      <c r="P30" s="180"/>
      <c r="R30" s="93"/>
    </row>
    <row r="31" spans="2:18" s="6" customFormat="1" ht="15" customHeight="1" hidden="1">
      <c r="B31" s="92"/>
      <c r="E31" s="27" t="s">
        <v>45</v>
      </c>
      <c r="F31" s="28">
        <v>0.21</v>
      </c>
      <c r="G31" s="97" t="s">
        <v>43</v>
      </c>
      <c r="H31" s="240">
        <f>ROUND((((SUM($BG$101:$BG$108)+SUM($BG$126:$BG$301))+SUM($BG$303:$BG$307))),2)</f>
        <v>0</v>
      </c>
      <c r="I31" s="180"/>
      <c r="J31" s="180"/>
      <c r="M31" s="240">
        <v>0</v>
      </c>
      <c r="N31" s="180"/>
      <c r="O31" s="180"/>
      <c r="P31" s="180"/>
      <c r="R31" s="93"/>
    </row>
    <row r="32" spans="2:18" s="6" customFormat="1" ht="15" customHeight="1" hidden="1">
      <c r="B32" s="92"/>
      <c r="E32" s="27" t="s">
        <v>46</v>
      </c>
      <c r="F32" s="28">
        <v>0.15</v>
      </c>
      <c r="G32" s="97" t="s">
        <v>43</v>
      </c>
      <c r="H32" s="240">
        <f>ROUND((((SUM($BH$101:$BH$108)+SUM($BH$126:$BH$301))+SUM($BH$303:$BH$307))),2)</f>
        <v>0</v>
      </c>
      <c r="I32" s="180"/>
      <c r="J32" s="180"/>
      <c r="M32" s="240">
        <v>0</v>
      </c>
      <c r="N32" s="180"/>
      <c r="O32" s="180"/>
      <c r="P32" s="180"/>
      <c r="R32" s="93"/>
    </row>
    <row r="33" spans="2:18" s="6" customFormat="1" ht="15" customHeight="1" hidden="1">
      <c r="B33" s="92"/>
      <c r="E33" s="27" t="s">
        <v>47</v>
      </c>
      <c r="F33" s="28">
        <v>0</v>
      </c>
      <c r="G33" s="97" t="s">
        <v>43</v>
      </c>
      <c r="H33" s="240">
        <f>ROUND((((SUM($BI$101:$BI$108)+SUM($BI$126:$BI$301))+SUM($BI$303:$BI$307))),2)</f>
        <v>0</v>
      </c>
      <c r="I33" s="180"/>
      <c r="J33" s="180"/>
      <c r="M33" s="240">
        <v>0</v>
      </c>
      <c r="N33" s="180"/>
      <c r="O33" s="180"/>
      <c r="P33" s="180"/>
      <c r="R33" s="93"/>
    </row>
    <row r="34" spans="2:18" s="6" customFormat="1" ht="7.5" customHeight="1">
      <c r="B34" s="92"/>
      <c r="R34" s="93"/>
    </row>
    <row r="35" spans="2:18" s="6" customFormat="1" ht="26.25" customHeight="1">
      <c r="B35" s="92"/>
      <c r="C35" s="98"/>
      <c r="D35" s="32" t="s">
        <v>48</v>
      </c>
      <c r="E35" s="99"/>
      <c r="F35" s="99"/>
      <c r="G35" s="100" t="s">
        <v>49</v>
      </c>
      <c r="H35" s="34" t="s">
        <v>50</v>
      </c>
      <c r="I35" s="99"/>
      <c r="J35" s="99"/>
      <c r="K35" s="99"/>
      <c r="L35" s="194">
        <f>ROUND(SUM($M$27:$M$33),2)</f>
        <v>0</v>
      </c>
      <c r="M35" s="241"/>
      <c r="N35" s="241"/>
      <c r="O35" s="241"/>
      <c r="P35" s="242"/>
      <c r="Q35" s="98"/>
      <c r="R35" s="93"/>
    </row>
    <row r="36" spans="2:18" s="6" customFormat="1" ht="15" customHeight="1">
      <c r="B36" s="92"/>
      <c r="R36" s="93"/>
    </row>
    <row r="37" spans="2:18" s="6" customFormat="1" ht="15" customHeight="1">
      <c r="B37" s="92"/>
      <c r="R37" s="93"/>
    </row>
    <row r="38" spans="2:18" s="2" customFormat="1" ht="12" customHeight="1">
      <c r="B38" s="10"/>
      <c r="R38" s="11"/>
    </row>
    <row r="39" spans="2:18" s="2" customFormat="1" ht="12" customHeight="1">
      <c r="B39" s="10"/>
      <c r="R39" s="11"/>
    </row>
    <row r="40" spans="2:18" s="2" customFormat="1" ht="12" customHeight="1">
      <c r="B40" s="10"/>
      <c r="R40" s="11"/>
    </row>
    <row r="41" spans="2:18" s="2" customFormat="1" ht="12" customHeight="1">
      <c r="B41" s="10"/>
      <c r="R41" s="11"/>
    </row>
    <row r="42" spans="2:18" s="2" customFormat="1" ht="12" customHeight="1">
      <c r="B42" s="10"/>
      <c r="R42" s="11"/>
    </row>
    <row r="43" spans="2:18" s="2" customFormat="1" ht="12" customHeight="1">
      <c r="B43" s="10"/>
      <c r="R43" s="11"/>
    </row>
    <row r="44" spans="2:18" s="2" customFormat="1" ht="12" customHeight="1">
      <c r="B44" s="10"/>
      <c r="R44" s="11"/>
    </row>
    <row r="45" spans="2:18" s="2" customFormat="1" ht="12" customHeight="1">
      <c r="B45" s="10"/>
      <c r="R45" s="11"/>
    </row>
    <row r="46" spans="2:18" s="2" customFormat="1" ht="12" customHeight="1">
      <c r="B46" s="10"/>
      <c r="R46" s="11"/>
    </row>
    <row r="47" spans="2:18" s="2" customFormat="1" ht="12" customHeight="1">
      <c r="B47" s="10"/>
      <c r="R47" s="11"/>
    </row>
    <row r="48" spans="2:18" s="2" customFormat="1" ht="12" customHeight="1">
      <c r="B48" s="10"/>
      <c r="R48" s="11"/>
    </row>
    <row r="49" spans="2:18" s="2" customFormat="1" ht="12" customHeight="1">
      <c r="B49" s="10"/>
      <c r="R49" s="11"/>
    </row>
    <row r="50" spans="2:18" s="6" customFormat="1" ht="15" customHeight="1">
      <c r="B50" s="92"/>
      <c r="D50" s="35" t="s">
        <v>51</v>
      </c>
      <c r="E50" s="94"/>
      <c r="F50" s="94"/>
      <c r="G50" s="94"/>
      <c r="H50" s="101"/>
      <c r="J50" s="35" t="s">
        <v>52</v>
      </c>
      <c r="K50" s="94"/>
      <c r="L50" s="94"/>
      <c r="M50" s="94"/>
      <c r="N50" s="94"/>
      <c r="O50" s="94"/>
      <c r="P50" s="101"/>
      <c r="R50" s="93"/>
    </row>
    <row r="51" spans="2:18" s="2" customFormat="1" ht="12" customHeight="1">
      <c r="B51" s="10"/>
      <c r="D51" s="38"/>
      <c r="H51" s="39"/>
      <c r="J51" s="38"/>
      <c r="P51" s="39"/>
      <c r="R51" s="11"/>
    </row>
    <row r="52" spans="2:18" s="2" customFormat="1" ht="12" customHeight="1">
      <c r="B52" s="10"/>
      <c r="D52" s="38"/>
      <c r="H52" s="39"/>
      <c r="J52" s="38"/>
      <c r="P52" s="39"/>
      <c r="R52" s="11"/>
    </row>
    <row r="53" spans="2:18" s="2" customFormat="1" ht="12" customHeight="1">
      <c r="B53" s="10"/>
      <c r="D53" s="38"/>
      <c r="H53" s="39"/>
      <c r="J53" s="38"/>
      <c r="P53" s="39"/>
      <c r="R53" s="11"/>
    </row>
    <row r="54" spans="2:18" s="2" customFormat="1" ht="12" customHeight="1">
      <c r="B54" s="10"/>
      <c r="D54" s="38"/>
      <c r="H54" s="39"/>
      <c r="J54" s="38"/>
      <c r="P54" s="39"/>
      <c r="R54" s="11"/>
    </row>
    <row r="55" spans="2:18" s="2" customFormat="1" ht="12" customHeight="1">
      <c r="B55" s="10"/>
      <c r="D55" s="38"/>
      <c r="H55" s="39"/>
      <c r="J55" s="38"/>
      <c r="P55" s="39"/>
      <c r="R55" s="11"/>
    </row>
    <row r="56" spans="2:18" s="2" customFormat="1" ht="12" customHeight="1">
      <c r="B56" s="10"/>
      <c r="D56" s="38"/>
      <c r="H56" s="39"/>
      <c r="J56" s="38"/>
      <c r="P56" s="39"/>
      <c r="R56" s="11"/>
    </row>
    <row r="57" spans="2:18" s="2" customFormat="1" ht="12" customHeight="1">
      <c r="B57" s="10"/>
      <c r="D57" s="38"/>
      <c r="H57" s="39"/>
      <c r="J57" s="38"/>
      <c r="P57" s="39"/>
      <c r="R57" s="11"/>
    </row>
    <row r="58" spans="2:18" s="2" customFormat="1" ht="12" customHeight="1">
      <c r="B58" s="10"/>
      <c r="D58" s="38"/>
      <c r="H58" s="39"/>
      <c r="J58" s="38"/>
      <c r="P58" s="39"/>
      <c r="R58" s="11"/>
    </row>
    <row r="59" spans="2:18" s="6" customFormat="1" ht="15" customHeight="1">
      <c r="B59" s="92"/>
      <c r="D59" s="40" t="s">
        <v>53</v>
      </c>
      <c r="E59" s="102"/>
      <c r="F59" s="102"/>
      <c r="G59" s="42" t="s">
        <v>54</v>
      </c>
      <c r="H59" s="103"/>
      <c r="J59" s="40" t="s">
        <v>53</v>
      </c>
      <c r="K59" s="102"/>
      <c r="L59" s="102"/>
      <c r="M59" s="102"/>
      <c r="N59" s="42" t="s">
        <v>54</v>
      </c>
      <c r="O59" s="102"/>
      <c r="P59" s="103"/>
      <c r="R59" s="93"/>
    </row>
    <row r="60" spans="2:18" s="2" customFormat="1" ht="12" customHeight="1">
      <c r="B60" s="10"/>
      <c r="R60" s="11"/>
    </row>
    <row r="61" spans="2:18" s="6" customFormat="1" ht="15" customHeight="1">
      <c r="B61" s="92"/>
      <c r="D61" s="35" t="s">
        <v>55</v>
      </c>
      <c r="E61" s="94"/>
      <c r="F61" s="94"/>
      <c r="G61" s="94"/>
      <c r="H61" s="101"/>
      <c r="J61" s="35" t="s">
        <v>56</v>
      </c>
      <c r="K61" s="94"/>
      <c r="L61" s="94"/>
      <c r="M61" s="94"/>
      <c r="N61" s="94"/>
      <c r="O61" s="94"/>
      <c r="P61" s="101"/>
      <c r="R61" s="93"/>
    </row>
    <row r="62" spans="2:18" s="2" customFormat="1" ht="12" customHeight="1">
      <c r="B62" s="10"/>
      <c r="D62" s="38"/>
      <c r="H62" s="39"/>
      <c r="J62" s="38"/>
      <c r="P62" s="39"/>
      <c r="R62" s="11"/>
    </row>
    <row r="63" spans="2:18" s="2" customFormat="1" ht="12" customHeight="1">
      <c r="B63" s="10"/>
      <c r="D63" s="38"/>
      <c r="H63" s="39"/>
      <c r="J63" s="38"/>
      <c r="P63" s="39"/>
      <c r="R63" s="11"/>
    </row>
    <row r="64" spans="2:18" s="2" customFormat="1" ht="12" customHeight="1">
      <c r="B64" s="10"/>
      <c r="D64" s="38"/>
      <c r="H64" s="39"/>
      <c r="J64" s="38"/>
      <c r="P64" s="39"/>
      <c r="R64" s="11"/>
    </row>
    <row r="65" spans="2:18" s="2" customFormat="1" ht="12" customHeight="1">
      <c r="B65" s="10"/>
      <c r="D65" s="38"/>
      <c r="H65" s="39"/>
      <c r="J65" s="38"/>
      <c r="P65" s="39"/>
      <c r="R65" s="11"/>
    </row>
    <row r="66" spans="2:18" s="2" customFormat="1" ht="12" customHeight="1">
      <c r="B66" s="10"/>
      <c r="D66" s="38"/>
      <c r="H66" s="39"/>
      <c r="J66" s="38"/>
      <c r="P66" s="39"/>
      <c r="R66" s="11"/>
    </row>
    <row r="67" spans="2:18" s="2" customFormat="1" ht="12" customHeight="1">
      <c r="B67" s="10"/>
      <c r="D67" s="38"/>
      <c r="H67" s="39"/>
      <c r="J67" s="38"/>
      <c r="P67" s="39"/>
      <c r="R67" s="11"/>
    </row>
    <row r="68" spans="2:18" s="2" customFormat="1" ht="12" customHeight="1">
      <c r="B68" s="10"/>
      <c r="D68" s="38"/>
      <c r="H68" s="39"/>
      <c r="J68" s="38"/>
      <c r="P68" s="39"/>
      <c r="R68" s="11"/>
    </row>
    <row r="69" spans="2:18" s="2" customFormat="1" ht="12" customHeight="1">
      <c r="B69" s="10"/>
      <c r="D69" s="38"/>
      <c r="H69" s="39"/>
      <c r="J69" s="38"/>
      <c r="P69" s="39"/>
      <c r="R69" s="11"/>
    </row>
    <row r="70" spans="2:18" s="6" customFormat="1" ht="15" customHeight="1">
      <c r="B70" s="92"/>
      <c r="D70" s="40" t="s">
        <v>53</v>
      </c>
      <c r="E70" s="102"/>
      <c r="F70" s="102"/>
      <c r="G70" s="42" t="s">
        <v>54</v>
      </c>
      <c r="H70" s="103"/>
      <c r="J70" s="40" t="s">
        <v>53</v>
      </c>
      <c r="K70" s="102"/>
      <c r="L70" s="102"/>
      <c r="M70" s="102"/>
      <c r="N70" s="42" t="s">
        <v>54</v>
      </c>
      <c r="O70" s="102"/>
      <c r="P70" s="103"/>
      <c r="R70" s="93"/>
    </row>
    <row r="71" spans="2:18" s="6" customFormat="1" ht="15" customHeight="1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6"/>
    </row>
    <row r="75" spans="2:18" s="6" customFormat="1" ht="7.5" customHeight="1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9"/>
    </row>
    <row r="76" spans="2:18" s="6" customFormat="1" ht="37.5" customHeight="1">
      <c r="B76" s="92"/>
      <c r="C76" s="195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93"/>
    </row>
    <row r="77" spans="2:18" s="6" customFormat="1" ht="7.5" customHeight="1">
      <c r="B77" s="92"/>
      <c r="R77" s="93"/>
    </row>
    <row r="78" spans="2:18" s="6" customFormat="1" ht="30" customHeight="1">
      <c r="B78" s="92"/>
      <c r="C78" s="17" t="s">
        <v>16</v>
      </c>
      <c r="F78" s="234" t="str">
        <f>$F$6</f>
        <v>Parkoviště Ostrčilova před SVČ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R78" s="93"/>
    </row>
    <row r="79" spans="2:18" s="6" customFormat="1" ht="37.5" customHeight="1">
      <c r="B79" s="92"/>
      <c r="C79" s="52" t="s">
        <v>109</v>
      </c>
      <c r="F79" s="196" t="str">
        <f>$F$7</f>
        <v>C - 01 - Parkoviště a zpevněné plochy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R79" s="93"/>
    </row>
    <row r="80" spans="2:18" s="6" customFormat="1" ht="7.5" customHeight="1">
      <c r="B80" s="92"/>
      <c r="R80" s="93"/>
    </row>
    <row r="81" spans="2:18" s="6" customFormat="1" ht="18" customHeight="1">
      <c r="B81" s="92"/>
      <c r="C81" s="17" t="s">
        <v>22</v>
      </c>
      <c r="F81" s="15" t="str">
        <f>$F$9</f>
        <v> </v>
      </c>
      <c r="K81" s="17" t="s">
        <v>24</v>
      </c>
      <c r="M81" s="235" t="str">
        <f>IF($O$9="","",$O$9)</f>
        <v>17.12.2014</v>
      </c>
      <c r="N81" s="180"/>
      <c r="O81" s="180"/>
      <c r="P81" s="180"/>
      <c r="R81" s="93"/>
    </row>
    <row r="82" spans="2:18" s="6" customFormat="1" ht="7.5" customHeight="1">
      <c r="B82" s="92"/>
      <c r="R82" s="93"/>
    </row>
    <row r="83" spans="2:18" s="6" customFormat="1" ht="13.5" customHeight="1">
      <c r="B83" s="92"/>
      <c r="C83" s="17" t="s">
        <v>28</v>
      </c>
      <c r="F83" s="15" t="str">
        <f>$E$12</f>
        <v>Statut. Město Ostrava městský obvod MOaP</v>
      </c>
      <c r="K83" s="17" t="s">
        <v>34</v>
      </c>
      <c r="M83" s="197" t="str">
        <f>$E$18</f>
        <v> </v>
      </c>
      <c r="N83" s="180"/>
      <c r="O83" s="180"/>
      <c r="P83" s="180"/>
      <c r="Q83" s="180"/>
      <c r="R83" s="93"/>
    </row>
    <row r="84" spans="2:18" s="6" customFormat="1" ht="15" customHeight="1">
      <c r="B84" s="92"/>
      <c r="C84" s="17" t="s">
        <v>32</v>
      </c>
      <c r="F84" s="15" t="str">
        <f>IF($E$15="","",$E$15)</f>
        <v> </v>
      </c>
      <c r="K84" s="17" t="s">
        <v>36</v>
      </c>
      <c r="M84" s="197" t="str">
        <f>$E$21</f>
        <v>UNI projekt</v>
      </c>
      <c r="N84" s="180"/>
      <c r="O84" s="180"/>
      <c r="P84" s="180"/>
      <c r="Q84" s="180"/>
      <c r="R84" s="93"/>
    </row>
    <row r="85" spans="2:18" s="6" customFormat="1" ht="11.25" customHeight="1">
      <c r="B85" s="92"/>
      <c r="R85" s="93"/>
    </row>
    <row r="86" spans="2:18" s="6" customFormat="1" ht="30" customHeight="1">
      <c r="B86" s="92"/>
      <c r="C86" s="239" t="s">
        <v>113</v>
      </c>
      <c r="D86" s="236"/>
      <c r="E86" s="236"/>
      <c r="F86" s="236"/>
      <c r="G86" s="236"/>
      <c r="H86" s="98"/>
      <c r="I86" s="98"/>
      <c r="J86" s="98"/>
      <c r="K86" s="98"/>
      <c r="L86" s="98"/>
      <c r="M86" s="98"/>
      <c r="N86" s="239" t="s">
        <v>114</v>
      </c>
      <c r="O86" s="180"/>
      <c r="P86" s="180"/>
      <c r="Q86" s="180"/>
      <c r="R86" s="93"/>
    </row>
    <row r="87" spans="2:18" s="6" customFormat="1" ht="11.25" customHeight="1">
      <c r="B87" s="92"/>
      <c r="R87" s="93"/>
    </row>
    <row r="88" spans="2:47" s="6" customFormat="1" ht="30" customHeight="1">
      <c r="B88" s="92"/>
      <c r="C88" s="62" t="s">
        <v>115</v>
      </c>
      <c r="N88" s="183">
        <f>ROUND($N$126,2)</f>
        <v>0</v>
      </c>
      <c r="O88" s="180"/>
      <c r="P88" s="180"/>
      <c r="Q88" s="180"/>
      <c r="R88" s="93"/>
      <c r="AU88" s="6" t="s">
        <v>116</v>
      </c>
    </row>
    <row r="89" spans="2:18" s="67" customFormat="1" ht="25.5" customHeight="1">
      <c r="B89" s="110"/>
      <c r="D89" s="111" t="s">
        <v>117</v>
      </c>
      <c r="N89" s="238">
        <f>ROUND($N$127,2)</f>
        <v>0</v>
      </c>
      <c r="O89" s="237"/>
      <c r="P89" s="237"/>
      <c r="Q89" s="237"/>
      <c r="R89" s="112"/>
    </row>
    <row r="90" spans="2:18" s="95" customFormat="1" ht="20.25" customHeight="1">
      <c r="B90" s="113"/>
      <c r="D90" s="80" t="s">
        <v>118</v>
      </c>
      <c r="N90" s="182">
        <f>ROUND($N$128,2)</f>
        <v>0</v>
      </c>
      <c r="O90" s="237"/>
      <c r="P90" s="237"/>
      <c r="Q90" s="237"/>
      <c r="R90" s="114"/>
    </row>
    <row r="91" spans="2:18" s="95" customFormat="1" ht="20.25" customHeight="1">
      <c r="B91" s="113"/>
      <c r="D91" s="80" t="s">
        <v>119</v>
      </c>
      <c r="N91" s="182">
        <f>ROUND($N$187,2)</f>
        <v>0</v>
      </c>
      <c r="O91" s="237"/>
      <c r="P91" s="237"/>
      <c r="Q91" s="237"/>
      <c r="R91" s="114"/>
    </row>
    <row r="92" spans="2:18" s="95" customFormat="1" ht="20.25" customHeight="1">
      <c r="B92" s="113"/>
      <c r="D92" s="80" t="s">
        <v>120</v>
      </c>
      <c r="N92" s="182">
        <f>ROUND($N$197,2)</f>
        <v>0</v>
      </c>
      <c r="O92" s="237"/>
      <c r="P92" s="237"/>
      <c r="Q92" s="237"/>
      <c r="R92" s="114"/>
    </row>
    <row r="93" spans="2:18" s="95" customFormat="1" ht="20.25" customHeight="1">
      <c r="B93" s="113"/>
      <c r="D93" s="80" t="s">
        <v>121</v>
      </c>
      <c r="N93" s="182">
        <f>ROUND($N$200,2)</f>
        <v>0</v>
      </c>
      <c r="O93" s="237"/>
      <c r="P93" s="237"/>
      <c r="Q93" s="237"/>
      <c r="R93" s="114"/>
    </row>
    <row r="94" spans="2:18" s="95" customFormat="1" ht="20.25" customHeight="1">
      <c r="B94" s="113"/>
      <c r="D94" s="80" t="s">
        <v>122</v>
      </c>
      <c r="N94" s="182">
        <f>ROUND($N$250,2)</f>
        <v>0</v>
      </c>
      <c r="O94" s="237"/>
      <c r="P94" s="237"/>
      <c r="Q94" s="237"/>
      <c r="R94" s="114"/>
    </row>
    <row r="95" spans="2:18" s="95" customFormat="1" ht="20.25" customHeight="1">
      <c r="B95" s="113"/>
      <c r="D95" s="80" t="s">
        <v>123</v>
      </c>
      <c r="N95" s="182">
        <f>ROUND($N$282,2)</f>
        <v>0</v>
      </c>
      <c r="O95" s="237"/>
      <c r="P95" s="237"/>
      <c r="Q95" s="237"/>
      <c r="R95" s="114"/>
    </row>
    <row r="96" spans="2:18" s="95" customFormat="1" ht="20.25" customHeight="1">
      <c r="B96" s="113"/>
      <c r="D96" s="80" t="s">
        <v>124</v>
      </c>
      <c r="N96" s="182">
        <f>ROUND($N$293,2)</f>
        <v>0</v>
      </c>
      <c r="O96" s="237"/>
      <c r="P96" s="237"/>
      <c r="Q96" s="237"/>
      <c r="R96" s="114"/>
    </row>
    <row r="97" spans="2:18" s="67" customFormat="1" ht="25.5" customHeight="1">
      <c r="B97" s="110"/>
      <c r="D97" s="111" t="s">
        <v>125</v>
      </c>
      <c r="N97" s="238">
        <f>ROUND($N$295,2)</f>
        <v>0</v>
      </c>
      <c r="O97" s="237"/>
      <c r="P97" s="237"/>
      <c r="Q97" s="237"/>
      <c r="R97" s="112"/>
    </row>
    <row r="98" spans="2:18" s="95" customFormat="1" ht="20.25" customHeight="1">
      <c r="B98" s="113"/>
      <c r="D98" s="80" t="s">
        <v>126</v>
      </c>
      <c r="N98" s="182">
        <f>ROUND($N$296,2)</f>
        <v>0</v>
      </c>
      <c r="O98" s="237"/>
      <c r="P98" s="237"/>
      <c r="Q98" s="237"/>
      <c r="R98" s="114"/>
    </row>
    <row r="99" spans="2:18" s="67" customFormat="1" ht="22.5" customHeight="1">
      <c r="B99" s="110"/>
      <c r="D99" s="111" t="s">
        <v>127</v>
      </c>
      <c r="N99" s="213">
        <f>$N$302</f>
        <v>0</v>
      </c>
      <c r="O99" s="237"/>
      <c r="P99" s="237"/>
      <c r="Q99" s="237"/>
      <c r="R99" s="112"/>
    </row>
    <row r="100" spans="2:18" s="6" customFormat="1" ht="22.5" customHeight="1">
      <c r="B100" s="92"/>
      <c r="R100" s="93"/>
    </row>
    <row r="101" spans="2:21" s="6" customFormat="1" ht="30" customHeight="1">
      <c r="B101" s="92"/>
      <c r="C101" s="62" t="s">
        <v>128</v>
      </c>
      <c r="N101" s="183">
        <f>ROUND($N$102+$N$103+$N$104+$N$105+$N$106+$N$107,2)</f>
        <v>0</v>
      </c>
      <c r="O101" s="180"/>
      <c r="P101" s="180"/>
      <c r="Q101" s="180"/>
      <c r="R101" s="93"/>
      <c r="T101" s="115"/>
      <c r="U101" s="116" t="s">
        <v>41</v>
      </c>
    </row>
    <row r="102" spans="2:62" s="6" customFormat="1" ht="18" customHeight="1">
      <c r="B102" s="92"/>
      <c r="D102" s="179" t="s">
        <v>129</v>
      </c>
      <c r="E102" s="180"/>
      <c r="F102" s="180"/>
      <c r="G102" s="180"/>
      <c r="H102" s="180"/>
      <c r="N102" s="181">
        <f>ROUND($N$88*$T$102,2)</f>
        <v>0</v>
      </c>
      <c r="O102" s="180"/>
      <c r="P102" s="180"/>
      <c r="Q102" s="180"/>
      <c r="R102" s="93"/>
      <c r="T102" s="117"/>
      <c r="U102" s="118" t="s">
        <v>44</v>
      </c>
      <c r="AY102" s="6" t="s">
        <v>94</v>
      </c>
      <c r="BE102" s="84">
        <f>IF($U$102="základní",$N$102,0)</f>
        <v>0</v>
      </c>
      <c r="BF102" s="84">
        <f>IF($U$102="snížená",$N$102,0)</f>
        <v>0</v>
      </c>
      <c r="BG102" s="84">
        <f>IF($U$102="zákl. přenesená",$N$102,0)</f>
        <v>0</v>
      </c>
      <c r="BH102" s="84">
        <f>IF($U$102="sníž. přenesená",$N$102,0)</f>
        <v>0</v>
      </c>
      <c r="BI102" s="84">
        <f>IF($U$102="nulová",$N$102,0)</f>
        <v>0</v>
      </c>
      <c r="BJ102" s="6" t="s">
        <v>107</v>
      </c>
    </row>
    <row r="103" spans="2:62" s="6" customFormat="1" ht="18" customHeight="1">
      <c r="B103" s="92"/>
      <c r="D103" s="179" t="s">
        <v>130</v>
      </c>
      <c r="E103" s="180"/>
      <c r="F103" s="180"/>
      <c r="G103" s="180"/>
      <c r="H103" s="180"/>
      <c r="N103" s="181">
        <f>ROUND($N$88*$T$103,2)</f>
        <v>0</v>
      </c>
      <c r="O103" s="180"/>
      <c r="P103" s="180"/>
      <c r="Q103" s="180"/>
      <c r="R103" s="93"/>
      <c r="T103" s="117"/>
      <c r="U103" s="118" t="s">
        <v>44</v>
      </c>
      <c r="AY103" s="6" t="s">
        <v>94</v>
      </c>
      <c r="BE103" s="84">
        <f>IF($U$103="základní",$N$103,0)</f>
        <v>0</v>
      </c>
      <c r="BF103" s="84">
        <f>IF($U$103="snížená",$N$103,0)</f>
        <v>0</v>
      </c>
      <c r="BG103" s="84">
        <f>IF($U$103="zákl. přenesená",$N$103,0)</f>
        <v>0</v>
      </c>
      <c r="BH103" s="84">
        <f>IF($U$103="sníž. přenesená",$N$103,0)</f>
        <v>0</v>
      </c>
      <c r="BI103" s="84">
        <f>IF($U$103="nulová",$N$103,0)</f>
        <v>0</v>
      </c>
      <c r="BJ103" s="6" t="s">
        <v>107</v>
      </c>
    </row>
    <row r="104" spans="2:62" s="6" customFormat="1" ht="18" customHeight="1">
      <c r="B104" s="92"/>
      <c r="D104" s="179" t="s">
        <v>131</v>
      </c>
      <c r="E104" s="180"/>
      <c r="F104" s="180"/>
      <c r="G104" s="180"/>
      <c r="H104" s="180"/>
      <c r="N104" s="181">
        <f>ROUND($N$88*$T$104,2)</f>
        <v>0</v>
      </c>
      <c r="O104" s="180"/>
      <c r="P104" s="180"/>
      <c r="Q104" s="180"/>
      <c r="R104" s="93"/>
      <c r="T104" s="117"/>
      <c r="U104" s="118" t="s">
        <v>44</v>
      </c>
      <c r="AY104" s="6" t="s">
        <v>94</v>
      </c>
      <c r="BE104" s="84">
        <f>IF($U$104="základní",$N$104,0)</f>
        <v>0</v>
      </c>
      <c r="BF104" s="84">
        <f>IF($U$104="snížená",$N$104,0)</f>
        <v>0</v>
      </c>
      <c r="BG104" s="84">
        <f>IF($U$104="zákl. přenesená",$N$104,0)</f>
        <v>0</v>
      </c>
      <c r="BH104" s="84">
        <f>IF($U$104="sníž. přenesená",$N$104,0)</f>
        <v>0</v>
      </c>
      <c r="BI104" s="84">
        <f>IF($U$104="nulová",$N$104,0)</f>
        <v>0</v>
      </c>
      <c r="BJ104" s="6" t="s">
        <v>107</v>
      </c>
    </row>
    <row r="105" spans="2:62" s="6" customFormat="1" ht="18" customHeight="1">
      <c r="B105" s="92"/>
      <c r="D105" s="179" t="s">
        <v>132</v>
      </c>
      <c r="E105" s="180"/>
      <c r="F105" s="180"/>
      <c r="G105" s="180"/>
      <c r="H105" s="180"/>
      <c r="N105" s="181">
        <f>ROUND($N$88*$T$105,2)</f>
        <v>0</v>
      </c>
      <c r="O105" s="180"/>
      <c r="P105" s="180"/>
      <c r="Q105" s="180"/>
      <c r="R105" s="93"/>
      <c r="T105" s="117"/>
      <c r="U105" s="118" t="s">
        <v>44</v>
      </c>
      <c r="AY105" s="6" t="s">
        <v>94</v>
      </c>
      <c r="BE105" s="84">
        <f>IF($U$105="základní",$N$105,0)</f>
        <v>0</v>
      </c>
      <c r="BF105" s="84">
        <f>IF($U$105="snížená",$N$105,0)</f>
        <v>0</v>
      </c>
      <c r="BG105" s="84">
        <f>IF($U$105="zákl. přenesená",$N$105,0)</f>
        <v>0</v>
      </c>
      <c r="BH105" s="84">
        <f>IF($U$105="sníž. přenesená",$N$105,0)</f>
        <v>0</v>
      </c>
      <c r="BI105" s="84">
        <f>IF($U$105="nulová",$N$105,0)</f>
        <v>0</v>
      </c>
      <c r="BJ105" s="6" t="s">
        <v>107</v>
      </c>
    </row>
    <row r="106" spans="2:62" s="6" customFormat="1" ht="18" customHeight="1">
      <c r="B106" s="92"/>
      <c r="D106" s="179" t="s">
        <v>133</v>
      </c>
      <c r="E106" s="180"/>
      <c r="F106" s="180"/>
      <c r="G106" s="180"/>
      <c r="H106" s="180"/>
      <c r="N106" s="181">
        <f>ROUND($N$88*$T$106,2)</f>
        <v>0</v>
      </c>
      <c r="O106" s="180"/>
      <c r="P106" s="180"/>
      <c r="Q106" s="180"/>
      <c r="R106" s="93"/>
      <c r="T106" s="117"/>
      <c r="U106" s="118" t="s">
        <v>44</v>
      </c>
      <c r="AY106" s="6" t="s">
        <v>94</v>
      </c>
      <c r="BE106" s="84">
        <f>IF($U$106="základní",$N$106,0)</f>
        <v>0</v>
      </c>
      <c r="BF106" s="84">
        <f>IF($U$106="snížená",$N$106,0)</f>
        <v>0</v>
      </c>
      <c r="BG106" s="84">
        <f>IF($U$106="zákl. přenesená",$N$106,0)</f>
        <v>0</v>
      </c>
      <c r="BH106" s="84">
        <f>IF($U$106="sníž. přenesená",$N$106,0)</f>
        <v>0</v>
      </c>
      <c r="BI106" s="84">
        <f>IF($U$106="nulová",$N$106,0)</f>
        <v>0</v>
      </c>
      <c r="BJ106" s="6" t="s">
        <v>107</v>
      </c>
    </row>
    <row r="107" spans="2:62" s="6" customFormat="1" ht="18" customHeight="1">
      <c r="B107" s="92"/>
      <c r="D107" s="80" t="s">
        <v>134</v>
      </c>
      <c r="N107" s="181">
        <f>ROUND($N$88*$T$107,2)</f>
        <v>0</v>
      </c>
      <c r="O107" s="180"/>
      <c r="P107" s="180"/>
      <c r="Q107" s="180"/>
      <c r="R107" s="93"/>
      <c r="T107" s="119"/>
      <c r="U107" s="120" t="s">
        <v>44</v>
      </c>
      <c r="AY107" s="6" t="s">
        <v>135</v>
      </c>
      <c r="BE107" s="84">
        <f>IF($U$107="základní",$N$107,0)</f>
        <v>0</v>
      </c>
      <c r="BF107" s="84">
        <f>IF($U$107="snížená",$N$107,0)</f>
        <v>0</v>
      </c>
      <c r="BG107" s="84">
        <f>IF($U$107="zákl. přenesená",$N$107,0)</f>
        <v>0</v>
      </c>
      <c r="BH107" s="84">
        <f>IF($U$107="sníž. přenesená",$N$107,0)</f>
        <v>0</v>
      </c>
      <c r="BI107" s="84">
        <f>IF($U$107="nulová",$N$107,0)</f>
        <v>0</v>
      </c>
      <c r="BJ107" s="6" t="s">
        <v>107</v>
      </c>
    </row>
    <row r="108" spans="2:18" s="6" customFormat="1" ht="12" customHeight="1">
      <c r="B108" s="92"/>
      <c r="R108" s="93"/>
    </row>
    <row r="109" spans="2:18" s="6" customFormat="1" ht="30" customHeight="1">
      <c r="B109" s="92"/>
      <c r="C109" s="91" t="s">
        <v>105</v>
      </c>
      <c r="D109" s="98"/>
      <c r="E109" s="98"/>
      <c r="F109" s="98"/>
      <c r="G109" s="98"/>
      <c r="H109" s="98"/>
      <c r="I109" s="98"/>
      <c r="J109" s="98"/>
      <c r="K109" s="98"/>
      <c r="L109" s="175">
        <f>ROUND(SUM($N$88+$N$101),2)</f>
        <v>0</v>
      </c>
      <c r="M109" s="236"/>
      <c r="N109" s="236"/>
      <c r="O109" s="236"/>
      <c r="P109" s="236"/>
      <c r="Q109" s="236"/>
      <c r="R109" s="93"/>
    </row>
    <row r="110" spans="2:18" s="6" customFormat="1" ht="7.5" customHeight="1">
      <c r="B110" s="104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6"/>
    </row>
    <row r="114" spans="2:18" s="6" customFormat="1" ht="7.5" customHeight="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9"/>
    </row>
    <row r="115" spans="2:18" s="6" customFormat="1" ht="37.5" customHeight="1">
      <c r="B115" s="92"/>
      <c r="C115" s="195" t="s">
        <v>136</v>
      </c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93"/>
    </row>
    <row r="116" spans="2:18" s="6" customFormat="1" ht="7.5" customHeight="1">
      <c r="B116" s="92"/>
      <c r="R116" s="93"/>
    </row>
    <row r="117" spans="2:18" s="6" customFormat="1" ht="30" customHeight="1">
      <c r="B117" s="92"/>
      <c r="C117" s="17" t="s">
        <v>16</v>
      </c>
      <c r="F117" s="234" t="str">
        <f>$F$6</f>
        <v>Parkoviště Ostrčilova před SVČ</v>
      </c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R117" s="93"/>
    </row>
    <row r="118" spans="2:18" s="6" customFormat="1" ht="37.5" customHeight="1">
      <c r="B118" s="92"/>
      <c r="C118" s="52" t="s">
        <v>109</v>
      </c>
      <c r="F118" s="196" t="str">
        <f>$F$7</f>
        <v>C - 01 - Parkoviště a zpevněné plochy</v>
      </c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R118" s="93"/>
    </row>
    <row r="119" spans="2:18" s="6" customFormat="1" ht="7.5" customHeight="1">
      <c r="B119" s="92"/>
      <c r="R119" s="93"/>
    </row>
    <row r="120" spans="2:18" s="6" customFormat="1" ht="18" customHeight="1">
      <c r="B120" s="92"/>
      <c r="C120" s="17" t="s">
        <v>22</v>
      </c>
      <c r="F120" s="15" t="str">
        <f>$F$9</f>
        <v> </v>
      </c>
      <c r="K120" s="17" t="s">
        <v>24</v>
      </c>
      <c r="M120" s="235" t="str">
        <f>IF($O$9="","",$O$9)</f>
        <v>17.12.2014</v>
      </c>
      <c r="N120" s="180"/>
      <c r="O120" s="180"/>
      <c r="P120" s="180"/>
      <c r="R120" s="93"/>
    </row>
    <row r="121" spans="2:18" s="6" customFormat="1" ht="7.5" customHeight="1">
      <c r="B121" s="92"/>
      <c r="R121" s="93"/>
    </row>
    <row r="122" spans="2:18" s="6" customFormat="1" ht="13.5" customHeight="1">
      <c r="B122" s="92"/>
      <c r="C122" s="17" t="s">
        <v>28</v>
      </c>
      <c r="F122" s="15" t="str">
        <f>$E$12</f>
        <v>Statut. Město Ostrava městský obvod MOaP</v>
      </c>
      <c r="K122" s="17" t="s">
        <v>34</v>
      </c>
      <c r="M122" s="197" t="str">
        <f>$E$18</f>
        <v> </v>
      </c>
      <c r="N122" s="180"/>
      <c r="O122" s="180"/>
      <c r="P122" s="180"/>
      <c r="Q122" s="180"/>
      <c r="R122" s="93"/>
    </row>
    <row r="123" spans="2:18" s="6" customFormat="1" ht="15" customHeight="1">
      <c r="B123" s="92"/>
      <c r="C123" s="17" t="s">
        <v>32</v>
      </c>
      <c r="F123" s="15" t="str">
        <f>IF($E$15="","",$E$15)</f>
        <v> </v>
      </c>
      <c r="K123" s="17" t="s">
        <v>36</v>
      </c>
      <c r="M123" s="197" t="str">
        <f>$E$21</f>
        <v>UNI projekt</v>
      </c>
      <c r="N123" s="180"/>
      <c r="O123" s="180"/>
      <c r="P123" s="180"/>
      <c r="Q123" s="180"/>
      <c r="R123" s="93"/>
    </row>
    <row r="124" spans="2:18" s="6" customFormat="1" ht="11.25" customHeight="1">
      <c r="B124" s="92"/>
      <c r="R124" s="93"/>
    </row>
    <row r="125" spans="2:27" s="121" customFormat="1" ht="30" customHeight="1">
      <c r="B125" s="122"/>
      <c r="C125" s="123" t="s">
        <v>137</v>
      </c>
      <c r="D125" s="124" t="s">
        <v>138</v>
      </c>
      <c r="E125" s="124" t="s">
        <v>59</v>
      </c>
      <c r="F125" s="231" t="s">
        <v>139</v>
      </c>
      <c r="G125" s="232"/>
      <c r="H125" s="232"/>
      <c r="I125" s="232"/>
      <c r="J125" s="124" t="s">
        <v>140</v>
      </c>
      <c r="K125" s="124" t="s">
        <v>141</v>
      </c>
      <c r="L125" s="231" t="s">
        <v>142</v>
      </c>
      <c r="M125" s="232"/>
      <c r="N125" s="231" t="s">
        <v>143</v>
      </c>
      <c r="O125" s="232"/>
      <c r="P125" s="232"/>
      <c r="Q125" s="233"/>
      <c r="R125" s="125"/>
      <c r="T125" s="58" t="s">
        <v>144</v>
      </c>
      <c r="U125" s="59" t="s">
        <v>41</v>
      </c>
      <c r="V125" s="59" t="s">
        <v>145</v>
      </c>
      <c r="W125" s="59" t="s">
        <v>146</v>
      </c>
      <c r="X125" s="59" t="s">
        <v>147</v>
      </c>
      <c r="Y125" s="59" t="s">
        <v>148</v>
      </c>
      <c r="Z125" s="59" t="s">
        <v>149</v>
      </c>
      <c r="AA125" s="60" t="s">
        <v>150</v>
      </c>
    </row>
    <row r="126" spans="2:63" s="6" customFormat="1" ht="30" customHeight="1">
      <c r="B126" s="92"/>
      <c r="C126" s="62" t="s">
        <v>111</v>
      </c>
      <c r="N126" s="220">
        <f>$BK$126</f>
        <v>0</v>
      </c>
      <c r="O126" s="180"/>
      <c r="P126" s="180"/>
      <c r="Q126" s="180"/>
      <c r="R126" s="93"/>
      <c r="T126" s="126"/>
      <c r="U126" s="94"/>
      <c r="V126" s="94"/>
      <c r="W126" s="127">
        <f>$W$127+$W$295+$W$302</f>
        <v>2360.30826</v>
      </c>
      <c r="X126" s="94"/>
      <c r="Y126" s="127">
        <f>$Y$127+$Y$295+$Y$302</f>
        <v>2047.98032908</v>
      </c>
      <c r="Z126" s="94"/>
      <c r="AA126" s="128">
        <f>$AA$127+$AA$295+$AA$302</f>
        <v>1007.275328</v>
      </c>
      <c r="AT126" s="6" t="s">
        <v>76</v>
      </c>
      <c r="AU126" s="6" t="s">
        <v>116</v>
      </c>
      <c r="BK126" s="129">
        <f>$BK$127+$BK$295+$BK$302</f>
        <v>0</v>
      </c>
    </row>
    <row r="127" spans="2:63" s="130" customFormat="1" ht="38.25" customHeight="1">
      <c r="B127" s="131"/>
      <c r="D127" s="132" t="s">
        <v>117</v>
      </c>
      <c r="N127" s="213">
        <f>$BK$127</f>
        <v>0</v>
      </c>
      <c r="O127" s="212"/>
      <c r="P127" s="212"/>
      <c r="Q127" s="212"/>
      <c r="R127" s="134"/>
      <c r="T127" s="135"/>
      <c r="W127" s="136">
        <f>$W$128+$W$187+$W$197+$W$200+$W$250+$W$282+$W$293</f>
        <v>2357.851848</v>
      </c>
      <c r="Y127" s="136">
        <f>$Y$128+$Y$187+$Y$197+$Y$200+$Y$250+$Y$282+$Y$293</f>
        <v>2047.96688908</v>
      </c>
      <c r="AA127" s="137">
        <f>$AA$128+$AA$187+$AA$197+$AA$200+$AA$250+$AA$282+$AA$293</f>
        <v>1007.275328</v>
      </c>
      <c r="AR127" s="133" t="s">
        <v>21</v>
      </c>
      <c r="AT127" s="133" t="s">
        <v>76</v>
      </c>
      <c r="AU127" s="133" t="s">
        <v>77</v>
      </c>
      <c r="AY127" s="133" t="s">
        <v>151</v>
      </c>
      <c r="BK127" s="138">
        <f>$BK$128+$BK$187+$BK$197+$BK$200+$BK$250+$BK$282+$BK$293</f>
        <v>0</v>
      </c>
    </row>
    <row r="128" spans="2:63" s="130" customFormat="1" ht="20.25" customHeight="1">
      <c r="B128" s="131"/>
      <c r="D128" s="139" t="s">
        <v>118</v>
      </c>
      <c r="N128" s="211">
        <f>$BK$128</f>
        <v>0</v>
      </c>
      <c r="O128" s="212"/>
      <c r="P128" s="212"/>
      <c r="Q128" s="212"/>
      <c r="R128" s="134"/>
      <c r="T128" s="135"/>
      <c r="W128" s="136">
        <f>SUM($W$129:$W$186)</f>
        <v>970.2065629999998</v>
      </c>
      <c r="Y128" s="136">
        <f>SUM($Y$129:$Y$186)</f>
        <v>3.14988018</v>
      </c>
      <c r="AA128" s="137">
        <f>SUM($AA$129:$AA$186)</f>
        <v>979.775328</v>
      </c>
      <c r="AR128" s="133" t="s">
        <v>21</v>
      </c>
      <c r="AT128" s="133" t="s">
        <v>76</v>
      </c>
      <c r="AU128" s="133" t="s">
        <v>21</v>
      </c>
      <c r="AY128" s="133" t="s">
        <v>151</v>
      </c>
      <c r="BK128" s="138">
        <f>SUM($BK$129:$BK$186)</f>
        <v>0</v>
      </c>
    </row>
    <row r="129" spans="2:64" s="6" customFormat="1" ht="24" customHeight="1">
      <c r="B129" s="92"/>
      <c r="C129" s="140" t="s">
        <v>21</v>
      </c>
      <c r="D129" s="140" t="s">
        <v>152</v>
      </c>
      <c r="E129" s="141" t="s">
        <v>153</v>
      </c>
      <c r="F129" s="226" t="s">
        <v>154</v>
      </c>
      <c r="G129" s="218"/>
      <c r="H129" s="218"/>
      <c r="I129" s="218"/>
      <c r="J129" s="142" t="s">
        <v>155</v>
      </c>
      <c r="K129" s="143">
        <v>78</v>
      </c>
      <c r="L129" s="217">
        <v>0</v>
      </c>
      <c r="M129" s="218"/>
      <c r="N129" s="219">
        <f>ROUND($L$129*$K$129,2)</f>
        <v>0</v>
      </c>
      <c r="O129" s="218"/>
      <c r="P129" s="218"/>
      <c r="Q129" s="218"/>
      <c r="R129" s="93"/>
      <c r="T129" s="144"/>
      <c r="U129" s="29" t="s">
        <v>42</v>
      </c>
      <c r="V129" s="145">
        <v>0.66</v>
      </c>
      <c r="W129" s="145">
        <f>$V$129*$K$129</f>
        <v>51.480000000000004</v>
      </c>
      <c r="X129" s="145">
        <v>0</v>
      </c>
      <c r="Y129" s="145">
        <f>$X$129*$K$129</f>
        <v>0</v>
      </c>
      <c r="Z129" s="145">
        <v>0</v>
      </c>
      <c r="AA129" s="146">
        <f>$Z$129*$K$129</f>
        <v>0</v>
      </c>
      <c r="AR129" s="6" t="s">
        <v>156</v>
      </c>
      <c r="AT129" s="6" t="s">
        <v>152</v>
      </c>
      <c r="AU129" s="6" t="s">
        <v>107</v>
      </c>
      <c r="AY129" s="6" t="s">
        <v>151</v>
      </c>
      <c r="BE129" s="84">
        <f>IF($U$129="základní",$N$129,0)</f>
        <v>0</v>
      </c>
      <c r="BF129" s="84">
        <f>IF($U$129="snížená",$N$129,0)</f>
        <v>0</v>
      </c>
      <c r="BG129" s="84">
        <f>IF($U$129="zákl. přenesená",$N$129,0)</f>
        <v>0</v>
      </c>
      <c r="BH129" s="84">
        <f>IF($U$129="sníž. přenesená",$N$129,0)</f>
        <v>0</v>
      </c>
      <c r="BI129" s="84">
        <f>IF($U$129="nulová",$N$129,0)</f>
        <v>0</v>
      </c>
      <c r="BJ129" s="6" t="s">
        <v>21</v>
      </c>
      <c r="BK129" s="84">
        <f>ROUND($L$129*$K$129,2)</f>
        <v>0</v>
      </c>
      <c r="BL129" s="6" t="s">
        <v>156</v>
      </c>
    </row>
    <row r="130" spans="2:51" s="6" customFormat="1" ht="13.5" customHeight="1">
      <c r="B130" s="147"/>
      <c r="E130" s="148"/>
      <c r="F130" s="222" t="s">
        <v>157</v>
      </c>
      <c r="G130" s="223"/>
      <c r="H130" s="223"/>
      <c r="I130" s="223"/>
      <c r="K130" s="149">
        <v>78</v>
      </c>
      <c r="R130" s="150"/>
      <c r="T130" s="151"/>
      <c r="AA130" s="152"/>
      <c r="AT130" s="148" t="s">
        <v>158</v>
      </c>
      <c r="AU130" s="148" t="s">
        <v>107</v>
      </c>
      <c r="AV130" s="148" t="s">
        <v>107</v>
      </c>
      <c r="AW130" s="148" t="s">
        <v>116</v>
      </c>
      <c r="AX130" s="148" t="s">
        <v>77</v>
      </c>
      <c r="AY130" s="148" t="s">
        <v>151</v>
      </c>
    </row>
    <row r="131" spans="2:51" s="6" customFormat="1" ht="13.5" customHeight="1">
      <c r="B131" s="153"/>
      <c r="E131" s="154"/>
      <c r="F131" s="224" t="s">
        <v>159</v>
      </c>
      <c r="G131" s="225"/>
      <c r="H131" s="225"/>
      <c r="I131" s="225"/>
      <c r="K131" s="155">
        <v>78</v>
      </c>
      <c r="R131" s="156"/>
      <c r="T131" s="157"/>
      <c r="AA131" s="158"/>
      <c r="AT131" s="154" t="s">
        <v>158</v>
      </c>
      <c r="AU131" s="154" t="s">
        <v>107</v>
      </c>
      <c r="AV131" s="154" t="s">
        <v>156</v>
      </c>
      <c r="AW131" s="154" t="s">
        <v>77</v>
      </c>
      <c r="AX131" s="154" t="s">
        <v>21</v>
      </c>
      <c r="AY131" s="154" t="s">
        <v>151</v>
      </c>
    </row>
    <row r="132" spans="2:64" s="6" customFormat="1" ht="24" customHeight="1">
      <c r="B132" s="92"/>
      <c r="C132" s="140" t="s">
        <v>107</v>
      </c>
      <c r="D132" s="140" t="s">
        <v>152</v>
      </c>
      <c r="E132" s="141" t="s">
        <v>160</v>
      </c>
      <c r="F132" s="226" t="s">
        <v>161</v>
      </c>
      <c r="G132" s="218"/>
      <c r="H132" s="218"/>
      <c r="I132" s="218"/>
      <c r="J132" s="142" t="s">
        <v>162</v>
      </c>
      <c r="K132" s="143">
        <v>3</v>
      </c>
      <c r="L132" s="217">
        <v>0</v>
      </c>
      <c r="M132" s="218"/>
      <c r="N132" s="219">
        <f>ROUND($L$132*$K$132,2)</f>
        <v>0</v>
      </c>
      <c r="O132" s="218"/>
      <c r="P132" s="218"/>
      <c r="Q132" s="218"/>
      <c r="R132" s="93"/>
      <c r="T132" s="144"/>
      <c r="U132" s="29" t="s">
        <v>42</v>
      </c>
      <c r="V132" s="145">
        <v>20.493</v>
      </c>
      <c r="W132" s="145">
        <f>$V$132*$K$132</f>
        <v>61.479</v>
      </c>
      <c r="X132" s="145">
        <v>0</v>
      </c>
      <c r="Y132" s="145">
        <f>$X$132*$K$132</f>
        <v>0</v>
      </c>
      <c r="Z132" s="145">
        <v>0</v>
      </c>
      <c r="AA132" s="146">
        <f>$Z$132*$K$132</f>
        <v>0</v>
      </c>
      <c r="AR132" s="6" t="s">
        <v>156</v>
      </c>
      <c r="AT132" s="6" t="s">
        <v>152</v>
      </c>
      <c r="AU132" s="6" t="s">
        <v>107</v>
      </c>
      <c r="AY132" s="6" t="s">
        <v>151</v>
      </c>
      <c r="BE132" s="84">
        <f>IF($U$132="základní",$N$132,0)</f>
        <v>0</v>
      </c>
      <c r="BF132" s="84">
        <f>IF($U$132="snížená",$N$132,0)</f>
        <v>0</v>
      </c>
      <c r="BG132" s="84">
        <f>IF($U$132="zákl. přenesená",$N$132,0)</f>
        <v>0</v>
      </c>
      <c r="BH132" s="84">
        <f>IF($U$132="sníž. přenesená",$N$132,0)</f>
        <v>0</v>
      </c>
      <c r="BI132" s="84">
        <f>IF($U$132="nulová",$N$132,0)</f>
        <v>0</v>
      </c>
      <c r="BJ132" s="6" t="s">
        <v>21</v>
      </c>
      <c r="BK132" s="84">
        <f>ROUND($L$132*$K$132,2)</f>
        <v>0</v>
      </c>
      <c r="BL132" s="6" t="s">
        <v>156</v>
      </c>
    </row>
    <row r="133" spans="2:64" s="6" customFormat="1" ht="24" customHeight="1">
      <c r="B133" s="92"/>
      <c r="C133" s="140" t="s">
        <v>163</v>
      </c>
      <c r="D133" s="140" t="s">
        <v>152</v>
      </c>
      <c r="E133" s="141" t="s">
        <v>164</v>
      </c>
      <c r="F133" s="226" t="s">
        <v>165</v>
      </c>
      <c r="G133" s="218"/>
      <c r="H133" s="218"/>
      <c r="I133" s="218"/>
      <c r="J133" s="142" t="s">
        <v>162</v>
      </c>
      <c r="K133" s="143">
        <v>3</v>
      </c>
      <c r="L133" s="217">
        <v>0</v>
      </c>
      <c r="M133" s="218"/>
      <c r="N133" s="219">
        <f>ROUND($L$133*$K$133,2)</f>
        <v>0</v>
      </c>
      <c r="O133" s="218"/>
      <c r="P133" s="218"/>
      <c r="Q133" s="218"/>
      <c r="R133" s="93"/>
      <c r="T133" s="144"/>
      <c r="U133" s="29" t="s">
        <v>42</v>
      </c>
      <c r="V133" s="145">
        <v>11.239</v>
      </c>
      <c r="W133" s="145">
        <f>$V$133*$K$133</f>
        <v>33.717</v>
      </c>
      <c r="X133" s="145">
        <v>0</v>
      </c>
      <c r="Y133" s="145">
        <f>$X$133*$K$133</f>
        <v>0</v>
      </c>
      <c r="Z133" s="145">
        <v>0</v>
      </c>
      <c r="AA133" s="146">
        <f>$Z$133*$K$133</f>
        <v>0</v>
      </c>
      <c r="AR133" s="6" t="s">
        <v>156</v>
      </c>
      <c r="AT133" s="6" t="s">
        <v>152</v>
      </c>
      <c r="AU133" s="6" t="s">
        <v>107</v>
      </c>
      <c r="AY133" s="6" t="s">
        <v>151</v>
      </c>
      <c r="BE133" s="84">
        <f>IF($U$133="základní",$N$133,0)</f>
        <v>0</v>
      </c>
      <c r="BF133" s="84">
        <f>IF($U$133="snížená",$N$133,0)</f>
        <v>0</v>
      </c>
      <c r="BG133" s="84">
        <f>IF($U$133="zákl. přenesená",$N$133,0)</f>
        <v>0</v>
      </c>
      <c r="BH133" s="84">
        <f>IF($U$133="sníž. přenesená",$N$133,0)</f>
        <v>0</v>
      </c>
      <c r="BI133" s="84">
        <f>IF($U$133="nulová",$N$133,0)</f>
        <v>0</v>
      </c>
      <c r="BJ133" s="6" t="s">
        <v>21</v>
      </c>
      <c r="BK133" s="84">
        <f>ROUND($L$133*$K$133,2)</f>
        <v>0</v>
      </c>
      <c r="BL133" s="6" t="s">
        <v>156</v>
      </c>
    </row>
    <row r="134" spans="2:64" s="6" customFormat="1" ht="24" customHeight="1">
      <c r="B134" s="92"/>
      <c r="C134" s="140" t="s">
        <v>156</v>
      </c>
      <c r="D134" s="140" t="s">
        <v>152</v>
      </c>
      <c r="E134" s="141" t="s">
        <v>166</v>
      </c>
      <c r="F134" s="226" t="s">
        <v>167</v>
      </c>
      <c r="G134" s="218"/>
      <c r="H134" s="218"/>
      <c r="I134" s="218"/>
      <c r="J134" s="142" t="s">
        <v>155</v>
      </c>
      <c r="K134" s="143">
        <v>24</v>
      </c>
      <c r="L134" s="217">
        <v>0</v>
      </c>
      <c r="M134" s="218"/>
      <c r="N134" s="219">
        <f>ROUND($L$134*$K$134,2)</f>
        <v>0</v>
      </c>
      <c r="O134" s="218"/>
      <c r="P134" s="218"/>
      <c r="Q134" s="218"/>
      <c r="R134" s="93"/>
      <c r="T134" s="144"/>
      <c r="U134" s="29" t="s">
        <v>42</v>
      </c>
      <c r="V134" s="145">
        <v>0.21</v>
      </c>
      <c r="W134" s="145">
        <f>$V$134*$K$134</f>
        <v>5.04</v>
      </c>
      <c r="X134" s="145">
        <v>0</v>
      </c>
      <c r="Y134" s="145">
        <f>$X$134*$K$134</f>
        <v>0</v>
      </c>
      <c r="Z134" s="145">
        <v>0.26</v>
      </c>
      <c r="AA134" s="146">
        <f>$Z$134*$K$134</f>
        <v>6.24</v>
      </c>
      <c r="AR134" s="6" t="s">
        <v>156</v>
      </c>
      <c r="AT134" s="6" t="s">
        <v>152</v>
      </c>
      <c r="AU134" s="6" t="s">
        <v>107</v>
      </c>
      <c r="AY134" s="6" t="s">
        <v>151</v>
      </c>
      <c r="BE134" s="84">
        <f>IF($U$134="základní",$N$134,0)</f>
        <v>0</v>
      </c>
      <c r="BF134" s="84">
        <f>IF($U$134="snížená",$N$134,0)</f>
        <v>0</v>
      </c>
      <c r="BG134" s="84">
        <f>IF($U$134="zákl. přenesená",$N$134,0)</f>
        <v>0</v>
      </c>
      <c r="BH134" s="84">
        <f>IF($U$134="sníž. přenesená",$N$134,0)</f>
        <v>0</v>
      </c>
      <c r="BI134" s="84">
        <f>IF($U$134="nulová",$N$134,0)</f>
        <v>0</v>
      </c>
      <c r="BJ134" s="6" t="s">
        <v>21</v>
      </c>
      <c r="BK134" s="84">
        <f>ROUND($L$134*$K$134,2)</f>
        <v>0</v>
      </c>
      <c r="BL134" s="6" t="s">
        <v>156</v>
      </c>
    </row>
    <row r="135" spans="2:51" s="6" customFormat="1" ht="13.5" customHeight="1">
      <c r="B135" s="147"/>
      <c r="E135" s="148"/>
      <c r="F135" s="222" t="s">
        <v>168</v>
      </c>
      <c r="G135" s="223"/>
      <c r="H135" s="223"/>
      <c r="I135" s="223"/>
      <c r="K135" s="149">
        <v>24</v>
      </c>
      <c r="R135" s="150"/>
      <c r="T135" s="151"/>
      <c r="AA135" s="152"/>
      <c r="AT135" s="148" t="s">
        <v>158</v>
      </c>
      <c r="AU135" s="148" t="s">
        <v>107</v>
      </c>
      <c r="AV135" s="148" t="s">
        <v>107</v>
      </c>
      <c r="AW135" s="148" t="s">
        <v>116</v>
      </c>
      <c r="AX135" s="148" t="s">
        <v>77</v>
      </c>
      <c r="AY135" s="148" t="s">
        <v>151</v>
      </c>
    </row>
    <row r="136" spans="2:51" s="6" customFormat="1" ht="13.5" customHeight="1">
      <c r="B136" s="153"/>
      <c r="E136" s="154"/>
      <c r="F136" s="224" t="s">
        <v>159</v>
      </c>
      <c r="G136" s="225"/>
      <c r="H136" s="225"/>
      <c r="I136" s="225"/>
      <c r="K136" s="155">
        <v>24</v>
      </c>
      <c r="R136" s="156"/>
      <c r="T136" s="157"/>
      <c r="AA136" s="158"/>
      <c r="AT136" s="154" t="s">
        <v>158</v>
      </c>
      <c r="AU136" s="154" t="s">
        <v>107</v>
      </c>
      <c r="AV136" s="154" t="s">
        <v>156</v>
      </c>
      <c r="AW136" s="154" t="s">
        <v>77</v>
      </c>
      <c r="AX136" s="154" t="s">
        <v>21</v>
      </c>
      <c r="AY136" s="154" t="s">
        <v>151</v>
      </c>
    </row>
    <row r="137" spans="2:64" s="6" customFormat="1" ht="24" customHeight="1">
      <c r="B137" s="92"/>
      <c r="C137" s="140" t="s">
        <v>169</v>
      </c>
      <c r="D137" s="140" t="s">
        <v>152</v>
      </c>
      <c r="E137" s="141" t="s">
        <v>170</v>
      </c>
      <c r="F137" s="226" t="s">
        <v>171</v>
      </c>
      <c r="G137" s="218"/>
      <c r="H137" s="218"/>
      <c r="I137" s="218"/>
      <c r="J137" s="142" t="s">
        <v>155</v>
      </c>
      <c r="K137" s="143">
        <v>807.656</v>
      </c>
      <c r="L137" s="217">
        <v>0</v>
      </c>
      <c r="M137" s="218"/>
      <c r="N137" s="219">
        <f>ROUND($L$137*$K$137,2)</f>
        <v>0</v>
      </c>
      <c r="O137" s="218"/>
      <c r="P137" s="218"/>
      <c r="Q137" s="218"/>
      <c r="R137" s="93"/>
      <c r="T137" s="144"/>
      <c r="U137" s="29" t="s">
        <v>42</v>
      </c>
      <c r="V137" s="145">
        <v>0.078</v>
      </c>
      <c r="W137" s="145">
        <f>$V$137*$K$137</f>
        <v>62.997167999999995</v>
      </c>
      <c r="X137" s="145">
        <v>0</v>
      </c>
      <c r="Y137" s="145">
        <f>$X$137*$K$137</f>
        <v>0</v>
      </c>
      <c r="Z137" s="145">
        <v>0.5</v>
      </c>
      <c r="AA137" s="146">
        <f>$Z$137*$K$137</f>
        <v>403.828</v>
      </c>
      <c r="AR137" s="6" t="s">
        <v>156</v>
      </c>
      <c r="AT137" s="6" t="s">
        <v>152</v>
      </c>
      <c r="AU137" s="6" t="s">
        <v>107</v>
      </c>
      <c r="AY137" s="6" t="s">
        <v>151</v>
      </c>
      <c r="BE137" s="84">
        <f>IF($U$137="základní",$N$137,0)</f>
        <v>0</v>
      </c>
      <c r="BF137" s="84">
        <f>IF($U$137="snížená",$N$137,0)</f>
        <v>0</v>
      </c>
      <c r="BG137" s="84">
        <f>IF($U$137="zákl. přenesená",$N$137,0)</f>
        <v>0</v>
      </c>
      <c r="BH137" s="84">
        <f>IF($U$137="sníž. přenesená",$N$137,0)</f>
        <v>0</v>
      </c>
      <c r="BI137" s="84">
        <f>IF($U$137="nulová",$N$137,0)</f>
        <v>0</v>
      </c>
      <c r="BJ137" s="6" t="s">
        <v>21</v>
      </c>
      <c r="BK137" s="84">
        <f>ROUND($L$137*$K$137,2)</f>
        <v>0</v>
      </c>
      <c r="BL137" s="6" t="s">
        <v>156</v>
      </c>
    </row>
    <row r="138" spans="2:64" s="6" customFormat="1" ht="24" customHeight="1">
      <c r="B138" s="92"/>
      <c r="C138" s="140" t="s">
        <v>172</v>
      </c>
      <c r="D138" s="140" t="s">
        <v>152</v>
      </c>
      <c r="E138" s="141" t="s">
        <v>173</v>
      </c>
      <c r="F138" s="226" t="s">
        <v>174</v>
      </c>
      <c r="G138" s="218"/>
      <c r="H138" s="218"/>
      <c r="I138" s="218"/>
      <c r="J138" s="142" t="s">
        <v>155</v>
      </c>
      <c r="K138" s="143">
        <v>831.656</v>
      </c>
      <c r="L138" s="217">
        <v>0</v>
      </c>
      <c r="M138" s="218"/>
      <c r="N138" s="219">
        <f>ROUND($L$138*$K$138,2)</f>
        <v>0</v>
      </c>
      <c r="O138" s="218"/>
      <c r="P138" s="218"/>
      <c r="Q138" s="218"/>
      <c r="R138" s="93"/>
      <c r="T138" s="144"/>
      <c r="U138" s="29" t="s">
        <v>42</v>
      </c>
      <c r="V138" s="145">
        <v>0.119</v>
      </c>
      <c r="W138" s="145">
        <f>$V$138*$K$138</f>
        <v>98.967064</v>
      </c>
      <c r="X138" s="145">
        <v>0</v>
      </c>
      <c r="Y138" s="145">
        <f>$X$138*$K$138</f>
        <v>0</v>
      </c>
      <c r="Z138" s="145">
        <v>0.4</v>
      </c>
      <c r="AA138" s="146">
        <f>$Z$138*$K$138</f>
        <v>332.6624</v>
      </c>
      <c r="AR138" s="6" t="s">
        <v>156</v>
      </c>
      <c r="AT138" s="6" t="s">
        <v>152</v>
      </c>
      <c r="AU138" s="6" t="s">
        <v>107</v>
      </c>
      <c r="AY138" s="6" t="s">
        <v>151</v>
      </c>
      <c r="BE138" s="84">
        <f>IF($U$138="základní",$N$138,0)</f>
        <v>0</v>
      </c>
      <c r="BF138" s="84">
        <f>IF($U$138="snížená",$N$138,0)</f>
        <v>0</v>
      </c>
      <c r="BG138" s="84">
        <f>IF($U$138="zákl. přenesená",$N$138,0)</f>
        <v>0</v>
      </c>
      <c r="BH138" s="84">
        <f>IF($U$138="sníž. přenesená",$N$138,0)</f>
        <v>0</v>
      </c>
      <c r="BI138" s="84">
        <f>IF($U$138="nulová",$N$138,0)</f>
        <v>0</v>
      </c>
      <c r="BJ138" s="6" t="s">
        <v>21</v>
      </c>
      <c r="BK138" s="84">
        <f>ROUND($L$138*$K$138,2)</f>
        <v>0</v>
      </c>
      <c r="BL138" s="6" t="s">
        <v>156</v>
      </c>
    </row>
    <row r="139" spans="2:51" s="6" customFormat="1" ht="13.5" customHeight="1">
      <c r="B139" s="147"/>
      <c r="E139" s="148"/>
      <c r="F139" s="222" t="s">
        <v>175</v>
      </c>
      <c r="G139" s="223"/>
      <c r="H139" s="223"/>
      <c r="I139" s="223"/>
      <c r="K139" s="149">
        <v>831.656</v>
      </c>
      <c r="R139" s="150"/>
      <c r="T139" s="151"/>
      <c r="AA139" s="152"/>
      <c r="AT139" s="148" t="s">
        <v>158</v>
      </c>
      <c r="AU139" s="148" t="s">
        <v>107</v>
      </c>
      <c r="AV139" s="148" t="s">
        <v>107</v>
      </c>
      <c r="AW139" s="148" t="s">
        <v>116</v>
      </c>
      <c r="AX139" s="148" t="s">
        <v>77</v>
      </c>
      <c r="AY139" s="148" t="s">
        <v>151</v>
      </c>
    </row>
    <row r="140" spans="2:51" s="6" customFormat="1" ht="13.5" customHeight="1">
      <c r="B140" s="153"/>
      <c r="E140" s="154"/>
      <c r="F140" s="224" t="s">
        <v>159</v>
      </c>
      <c r="G140" s="225"/>
      <c r="H140" s="225"/>
      <c r="I140" s="225"/>
      <c r="K140" s="155">
        <v>831.656</v>
      </c>
      <c r="R140" s="156"/>
      <c r="T140" s="157"/>
      <c r="AA140" s="158"/>
      <c r="AT140" s="154" t="s">
        <v>158</v>
      </c>
      <c r="AU140" s="154" t="s">
        <v>107</v>
      </c>
      <c r="AV140" s="154" t="s">
        <v>156</v>
      </c>
      <c r="AW140" s="154" t="s">
        <v>77</v>
      </c>
      <c r="AX140" s="154" t="s">
        <v>21</v>
      </c>
      <c r="AY140" s="154" t="s">
        <v>151</v>
      </c>
    </row>
    <row r="141" spans="2:64" s="6" customFormat="1" ht="24" customHeight="1">
      <c r="B141" s="92"/>
      <c r="C141" s="140" t="s">
        <v>176</v>
      </c>
      <c r="D141" s="140" t="s">
        <v>152</v>
      </c>
      <c r="E141" s="141" t="s">
        <v>177</v>
      </c>
      <c r="F141" s="226" t="s">
        <v>178</v>
      </c>
      <c r="G141" s="218"/>
      <c r="H141" s="218"/>
      <c r="I141" s="218"/>
      <c r="J141" s="142" t="s">
        <v>155</v>
      </c>
      <c r="K141" s="143">
        <v>831.656</v>
      </c>
      <c r="L141" s="217">
        <v>0</v>
      </c>
      <c r="M141" s="218"/>
      <c r="N141" s="219">
        <f>ROUND($L$141*$K$141,2)</f>
        <v>0</v>
      </c>
      <c r="O141" s="218"/>
      <c r="P141" s="218"/>
      <c r="Q141" s="218"/>
      <c r="R141" s="93"/>
      <c r="T141" s="144"/>
      <c r="U141" s="29" t="s">
        <v>42</v>
      </c>
      <c r="V141" s="145">
        <v>0.162</v>
      </c>
      <c r="W141" s="145">
        <f>$V$141*$K$141</f>
        <v>134.728272</v>
      </c>
      <c r="X141" s="145">
        <v>0</v>
      </c>
      <c r="Y141" s="145">
        <f>$X$141*$K$141</f>
        <v>0</v>
      </c>
      <c r="Z141" s="145">
        <v>0.185</v>
      </c>
      <c r="AA141" s="146">
        <f>$Z$141*$K$141</f>
        <v>153.85636</v>
      </c>
      <c r="AR141" s="6" t="s">
        <v>156</v>
      </c>
      <c r="AT141" s="6" t="s">
        <v>152</v>
      </c>
      <c r="AU141" s="6" t="s">
        <v>107</v>
      </c>
      <c r="AY141" s="6" t="s">
        <v>151</v>
      </c>
      <c r="BE141" s="84">
        <f>IF($U$141="základní",$N$141,0)</f>
        <v>0</v>
      </c>
      <c r="BF141" s="84">
        <f>IF($U$141="snížená",$N$141,0)</f>
        <v>0</v>
      </c>
      <c r="BG141" s="84">
        <f>IF($U$141="zákl. přenesená",$N$141,0)</f>
        <v>0</v>
      </c>
      <c r="BH141" s="84">
        <f>IF($U$141="sníž. přenesená",$N$141,0)</f>
        <v>0</v>
      </c>
      <c r="BI141" s="84">
        <f>IF($U$141="nulová",$N$141,0)</f>
        <v>0</v>
      </c>
      <c r="BJ141" s="6" t="s">
        <v>21</v>
      </c>
      <c r="BK141" s="84">
        <f>ROUND($L$141*$K$141,2)</f>
        <v>0</v>
      </c>
      <c r="BL141" s="6" t="s">
        <v>156</v>
      </c>
    </row>
    <row r="142" spans="2:64" s="6" customFormat="1" ht="24" customHeight="1">
      <c r="B142" s="92"/>
      <c r="C142" s="140" t="s">
        <v>179</v>
      </c>
      <c r="D142" s="140" t="s">
        <v>152</v>
      </c>
      <c r="E142" s="141" t="s">
        <v>180</v>
      </c>
      <c r="F142" s="226" t="s">
        <v>181</v>
      </c>
      <c r="G142" s="218"/>
      <c r="H142" s="218"/>
      <c r="I142" s="218"/>
      <c r="J142" s="142" t="s">
        <v>155</v>
      </c>
      <c r="K142" s="143">
        <v>807.656</v>
      </c>
      <c r="L142" s="217">
        <v>0</v>
      </c>
      <c r="M142" s="218"/>
      <c r="N142" s="219">
        <f>ROUND($L$142*$K$142,2)</f>
        <v>0</v>
      </c>
      <c r="O142" s="218"/>
      <c r="P142" s="218"/>
      <c r="Q142" s="218"/>
      <c r="R142" s="93"/>
      <c r="T142" s="144"/>
      <c r="U142" s="29" t="s">
        <v>42</v>
      </c>
      <c r="V142" s="145">
        <v>0.07</v>
      </c>
      <c r="W142" s="145">
        <f>$V$142*$K$142</f>
        <v>56.535920000000004</v>
      </c>
      <c r="X142" s="145">
        <v>3E-05</v>
      </c>
      <c r="Y142" s="145">
        <f>$X$142*$K$142</f>
        <v>0.02422968</v>
      </c>
      <c r="Z142" s="145">
        <v>0.103</v>
      </c>
      <c r="AA142" s="146">
        <f>$Z$142*$K$142</f>
        <v>83.18856799999999</v>
      </c>
      <c r="AR142" s="6" t="s">
        <v>156</v>
      </c>
      <c r="AT142" s="6" t="s">
        <v>152</v>
      </c>
      <c r="AU142" s="6" t="s">
        <v>107</v>
      </c>
      <c r="AY142" s="6" t="s">
        <v>151</v>
      </c>
      <c r="BE142" s="84">
        <f>IF($U$142="základní",$N$142,0)</f>
        <v>0</v>
      </c>
      <c r="BF142" s="84">
        <f>IF($U$142="snížená",$N$142,0)</f>
        <v>0</v>
      </c>
      <c r="BG142" s="84">
        <f>IF($U$142="zákl. přenesená",$N$142,0)</f>
        <v>0</v>
      </c>
      <c r="BH142" s="84">
        <f>IF($U$142="sníž. přenesená",$N$142,0)</f>
        <v>0</v>
      </c>
      <c r="BI142" s="84">
        <f>IF($U$142="nulová",$N$142,0)</f>
        <v>0</v>
      </c>
      <c r="BJ142" s="6" t="s">
        <v>21</v>
      </c>
      <c r="BK142" s="84">
        <f>ROUND($L$142*$K$142,2)</f>
        <v>0</v>
      </c>
      <c r="BL142" s="6" t="s">
        <v>156</v>
      </c>
    </row>
    <row r="143" spans="2:51" s="6" customFormat="1" ht="13.5" customHeight="1">
      <c r="B143" s="147"/>
      <c r="E143" s="148"/>
      <c r="F143" s="222" t="s">
        <v>182</v>
      </c>
      <c r="G143" s="223"/>
      <c r="H143" s="223"/>
      <c r="I143" s="223"/>
      <c r="K143" s="149">
        <v>151.3</v>
      </c>
      <c r="R143" s="150"/>
      <c r="T143" s="151"/>
      <c r="AA143" s="152"/>
      <c r="AT143" s="148" t="s">
        <v>158</v>
      </c>
      <c r="AU143" s="148" t="s">
        <v>107</v>
      </c>
      <c r="AV143" s="148" t="s">
        <v>107</v>
      </c>
      <c r="AW143" s="148" t="s">
        <v>116</v>
      </c>
      <c r="AX143" s="148" t="s">
        <v>77</v>
      </c>
      <c r="AY143" s="148" t="s">
        <v>151</v>
      </c>
    </row>
    <row r="144" spans="2:51" s="6" customFormat="1" ht="13.5" customHeight="1">
      <c r="B144" s="147"/>
      <c r="E144" s="148"/>
      <c r="F144" s="222" t="s">
        <v>183</v>
      </c>
      <c r="G144" s="223"/>
      <c r="H144" s="223"/>
      <c r="I144" s="223"/>
      <c r="K144" s="149">
        <v>3.2</v>
      </c>
      <c r="R144" s="150"/>
      <c r="T144" s="151"/>
      <c r="AA144" s="152"/>
      <c r="AT144" s="148" t="s">
        <v>158</v>
      </c>
      <c r="AU144" s="148" t="s">
        <v>107</v>
      </c>
      <c r="AV144" s="148" t="s">
        <v>107</v>
      </c>
      <c r="AW144" s="148" t="s">
        <v>116</v>
      </c>
      <c r="AX144" s="148" t="s">
        <v>77</v>
      </c>
      <c r="AY144" s="148" t="s">
        <v>151</v>
      </c>
    </row>
    <row r="145" spans="2:51" s="6" customFormat="1" ht="13.5" customHeight="1">
      <c r="B145" s="147"/>
      <c r="E145" s="148"/>
      <c r="F145" s="222" t="s">
        <v>184</v>
      </c>
      <c r="G145" s="223"/>
      <c r="H145" s="223"/>
      <c r="I145" s="223"/>
      <c r="K145" s="149">
        <v>609</v>
      </c>
      <c r="R145" s="150"/>
      <c r="T145" s="151"/>
      <c r="AA145" s="152"/>
      <c r="AT145" s="148" t="s">
        <v>158</v>
      </c>
      <c r="AU145" s="148" t="s">
        <v>107</v>
      </c>
      <c r="AV145" s="148" t="s">
        <v>107</v>
      </c>
      <c r="AW145" s="148" t="s">
        <v>116</v>
      </c>
      <c r="AX145" s="148" t="s">
        <v>77</v>
      </c>
      <c r="AY145" s="148" t="s">
        <v>151</v>
      </c>
    </row>
    <row r="146" spans="2:51" s="6" customFormat="1" ht="13.5" customHeight="1">
      <c r="B146" s="147"/>
      <c r="E146" s="148"/>
      <c r="F146" s="222" t="s">
        <v>185</v>
      </c>
      <c r="G146" s="223"/>
      <c r="H146" s="223"/>
      <c r="I146" s="223"/>
      <c r="K146" s="149">
        <v>44.156</v>
      </c>
      <c r="R146" s="150"/>
      <c r="T146" s="151"/>
      <c r="AA146" s="152"/>
      <c r="AT146" s="148" t="s">
        <v>158</v>
      </c>
      <c r="AU146" s="148" t="s">
        <v>107</v>
      </c>
      <c r="AV146" s="148" t="s">
        <v>107</v>
      </c>
      <c r="AW146" s="148" t="s">
        <v>116</v>
      </c>
      <c r="AX146" s="148" t="s">
        <v>77</v>
      </c>
      <c r="AY146" s="148" t="s">
        <v>151</v>
      </c>
    </row>
    <row r="147" spans="2:51" s="6" customFormat="1" ht="13.5" customHeight="1">
      <c r="B147" s="153"/>
      <c r="E147" s="154"/>
      <c r="F147" s="224" t="s">
        <v>159</v>
      </c>
      <c r="G147" s="225"/>
      <c r="H147" s="225"/>
      <c r="I147" s="225"/>
      <c r="K147" s="155">
        <v>807.656</v>
      </c>
      <c r="R147" s="156"/>
      <c r="T147" s="157"/>
      <c r="AA147" s="158"/>
      <c r="AT147" s="154" t="s">
        <v>158</v>
      </c>
      <c r="AU147" s="154" t="s">
        <v>107</v>
      </c>
      <c r="AV147" s="154" t="s">
        <v>156</v>
      </c>
      <c r="AW147" s="154" t="s">
        <v>77</v>
      </c>
      <c r="AX147" s="154" t="s">
        <v>21</v>
      </c>
      <c r="AY147" s="154" t="s">
        <v>151</v>
      </c>
    </row>
    <row r="148" spans="2:64" s="6" customFormat="1" ht="24" customHeight="1">
      <c r="B148" s="92"/>
      <c r="C148" s="140" t="s">
        <v>186</v>
      </c>
      <c r="D148" s="140" t="s">
        <v>152</v>
      </c>
      <c r="E148" s="141" t="s">
        <v>187</v>
      </c>
      <c r="F148" s="226" t="s">
        <v>188</v>
      </c>
      <c r="G148" s="218"/>
      <c r="H148" s="218"/>
      <c r="I148" s="218"/>
      <c r="J148" s="142" t="s">
        <v>189</v>
      </c>
      <c r="K148" s="143">
        <v>99.042</v>
      </c>
      <c r="L148" s="217">
        <v>0</v>
      </c>
      <c r="M148" s="218"/>
      <c r="N148" s="219">
        <f>ROUND($L$148*$K$148,2)</f>
        <v>0</v>
      </c>
      <c r="O148" s="218"/>
      <c r="P148" s="218"/>
      <c r="Q148" s="218"/>
      <c r="R148" s="93"/>
      <c r="T148" s="144"/>
      <c r="U148" s="29" t="s">
        <v>42</v>
      </c>
      <c r="V148" s="145">
        <v>0.097</v>
      </c>
      <c r="W148" s="145">
        <f>$V$148*$K$148</f>
        <v>9.607074</v>
      </c>
      <c r="X148" s="145">
        <v>0</v>
      </c>
      <c r="Y148" s="145">
        <f>$X$148*$K$148</f>
        <v>0</v>
      </c>
      <c r="Z148" s="145">
        <v>0</v>
      </c>
      <c r="AA148" s="146">
        <f>$Z$148*$K$148</f>
        <v>0</v>
      </c>
      <c r="AR148" s="6" t="s">
        <v>156</v>
      </c>
      <c r="AT148" s="6" t="s">
        <v>152</v>
      </c>
      <c r="AU148" s="6" t="s">
        <v>107</v>
      </c>
      <c r="AY148" s="6" t="s">
        <v>151</v>
      </c>
      <c r="BE148" s="84">
        <f>IF($U$148="základní",$N$148,0)</f>
        <v>0</v>
      </c>
      <c r="BF148" s="84">
        <f>IF($U$148="snížená",$N$148,0)</f>
        <v>0</v>
      </c>
      <c r="BG148" s="84">
        <f>IF($U$148="zákl. přenesená",$N$148,0)</f>
        <v>0</v>
      </c>
      <c r="BH148" s="84">
        <f>IF($U$148="sníž. přenesená",$N$148,0)</f>
        <v>0</v>
      </c>
      <c r="BI148" s="84">
        <f>IF($U$148="nulová",$N$148,0)</f>
        <v>0</v>
      </c>
      <c r="BJ148" s="6" t="s">
        <v>21</v>
      </c>
      <c r="BK148" s="84">
        <f>ROUND($L$148*$K$148,2)</f>
        <v>0</v>
      </c>
      <c r="BL148" s="6" t="s">
        <v>156</v>
      </c>
    </row>
    <row r="149" spans="2:51" s="6" customFormat="1" ht="24" customHeight="1">
      <c r="B149" s="147"/>
      <c r="E149" s="148"/>
      <c r="F149" s="222" t="s">
        <v>190</v>
      </c>
      <c r="G149" s="223"/>
      <c r="H149" s="223"/>
      <c r="I149" s="223"/>
      <c r="K149" s="149">
        <v>99.042</v>
      </c>
      <c r="R149" s="150"/>
      <c r="T149" s="151"/>
      <c r="AA149" s="152"/>
      <c r="AT149" s="148" t="s">
        <v>158</v>
      </c>
      <c r="AU149" s="148" t="s">
        <v>107</v>
      </c>
      <c r="AV149" s="148" t="s">
        <v>107</v>
      </c>
      <c r="AW149" s="148" t="s">
        <v>116</v>
      </c>
      <c r="AX149" s="148" t="s">
        <v>21</v>
      </c>
      <c r="AY149" s="148" t="s">
        <v>151</v>
      </c>
    </row>
    <row r="150" spans="2:64" s="6" customFormat="1" ht="24" customHeight="1">
      <c r="B150" s="92"/>
      <c r="C150" s="140" t="s">
        <v>26</v>
      </c>
      <c r="D150" s="140" t="s">
        <v>152</v>
      </c>
      <c r="E150" s="141" t="s">
        <v>191</v>
      </c>
      <c r="F150" s="226" t="s">
        <v>192</v>
      </c>
      <c r="G150" s="218"/>
      <c r="H150" s="218"/>
      <c r="I150" s="218"/>
      <c r="J150" s="142" t="s">
        <v>189</v>
      </c>
      <c r="K150" s="143">
        <v>253.35</v>
      </c>
      <c r="L150" s="217">
        <v>0</v>
      </c>
      <c r="M150" s="218"/>
      <c r="N150" s="219">
        <f>ROUND($L$150*$K$150,2)</f>
        <v>0</v>
      </c>
      <c r="O150" s="218"/>
      <c r="P150" s="218"/>
      <c r="Q150" s="218"/>
      <c r="R150" s="93"/>
      <c r="T150" s="144"/>
      <c r="U150" s="29" t="s">
        <v>42</v>
      </c>
      <c r="V150" s="145">
        <v>0.223</v>
      </c>
      <c r="W150" s="145">
        <f>$V$150*$K$150</f>
        <v>56.49705</v>
      </c>
      <c r="X150" s="145">
        <v>0</v>
      </c>
      <c r="Y150" s="145">
        <f>$X$150*$K$150</f>
        <v>0</v>
      </c>
      <c r="Z150" s="145">
        <v>0</v>
      </c>
      <c r="AA150" s="146">
        <f>$Z$150*$K$150</f>
        <v>0</v>
      </c>
      <c r="AR150" s="6" t="s">
        <v>156</v>
      </c>
      <c r="AT150" s="6" t="s">
        <v>152</v>
      </c>
      <c r="AU150" s="6" t="s">
        <v>107</v>
      </c>
      <c r="AY150" s="6" t="s">
        <v>151</v>
      </c>
      <c r="BE150" s="84">
        <f>IF($U$150="základní",$N$150,0)</f>
        <v>0</v>
      </c>
      <c r="BF150" s="84">
        <f>IF($U$150="snížená",$N$150,0)</f>
        <v>0</v>
      </c>
      <c r="BG150" s="84">
        <f>IF($U$150="zákl. přenesená",$N$150,0)</f>
        <v>0</v>
      </c>
      <c r="BH150" s="84">
        <f>IF($U$150="sníž. přenesená",$N$150,0)</f>
        <v>0</v>
      </c>
      <c r="BI150" s="84">
        <f>IF($U$150="nulová",$N$150,0)</f>
        <v>0</v>
      </c>
      <c r="BJ150" s="6" t="s">
        <v>21</v>
      </c>
      <c r="BK150" s="84">
        <f>ROUND($L$150*$K$150,2)</f>
        <v>0</v>
      </c>
      <c r="BL150" s="6" t="s">
        <v>156</v>
      </c>
    </row>
    <row r="151" spans="2:51" s="6" customFormat="1" ht="13.5" customHeight="1">
      <c r="B151" s="147"/>
      <c r="E151" s="148"/>
      <c r="F151" s="222" t="s">
        <v>193</v>
      </c>
      <c r="G151" s="223"/>
      <c r="H151" s="223"/>
      <c r="I151" s="223"/>
      <c r="K151" s="149">
        <v>253.35</v>
      </c>
      <c r="R151" s="150"/>
      <c r="T151" s="151"/>
      <c r="AA151" s="152"/>
      <c r="AT151" s="148" t="s">
        <v>158</v>
      </c>
      <c r="AU151" s="148" t="s">
        <v>107</v>
      </c>
      <c r="AV151" s="148" t="s">
        <v>107</v>
      </c>
      <c r="AW151" s="148" t="s">
        <v>116</v>
      </c>
      <c r="AX151" s="148" t="s">
        <v>77</v>
      </c>
      <c r="AY151" s="148" t="s">
        <v>151</v>
      </c>
    </row>
    <row r="152" spans="2:51" s="6" customFormat="1" ht="13.5" customHeight="1">
      <c r="B152" s="153"/>
      <c r="E152" s="154"/>
      <c r="F152" s="224" t="s">
        <v>159</v>
      </c>
      <c r="G152" s="225"/>
      <c r="H152" s="225"/>
      <c r="I152" s="225"/>
      <c r="K152" s="155">
        <v>253.35</v>
      </c>
      <c r="R152" s="156"/>
      <c r="T152" s="157"/>
      <c r="AA152" s="158"/>
      <c r="AT152" s="154" t="s">
        <v>158</v>
      </c>
      <c r="AU152" s="154" t="s">
        <v>107</v>
      </c>
      <c r="AV152" s="154" t="s">
        <v>156</v>
      </c>
      <c r="AW152" s="154" t="s">
        <v>77</v>
      </c>
      <c r="AX152" s="154" t="s">
        <v>21</v>
      </c>
      <c r="AY152" s="154" t="s">
        <v>151</v>
      </c>
    </row>
    <row r="153" spans="2:64" s="6" customFormat="1" ht="24" customHeight="1">
      <c r="B153" s="92"/>
      <c r="C153" s="140" t="s">
        <v>194</v>
      </c>
      <c r="D153" s="140" t="s">
        <v>152</v>
      </c>
      <c r="E153" s="141" t="s">
        <v>195</v>
      </c>
      <c r="F153" s="226" t="s">
        <v>196</v>
      </c>
      <c r="G153" s="218"/>
      <c r="H153" s="218"/>
      <c r="I153" s="218"/>
      <c r="J153" s="142" t="s">
        <v>189</v>
      </c>
      <c r="K153" s="143">
        <v>76.005</v>
      </c>
      <c r="L153" s="217">
        <v>0</v>
      </c>
      <c r="M153" s="218"/>
      <c r="N153" s="219">
        <f>ROUND($L$153*$K$153,2)</f>
        <v>0</v>
      </c>
      <c r="O153" s="218"/>
      <c r="P153" s="218"/>
      <c r="Q153" s="218"/>
      <c r="R153" s="93"/>
      <c r="T153" s="144"/>
      <c r="U153" s="29" t="s">
        <v>42</v>
      </c>
      <c r="V153" s="145">
        <v>0.083</v>
      </c>
      <c r="W153" s="145">
        <f>$V$153*$K$153</f>
        <v>6.308415</v>
      </c>
      <c r="X153" s="145">
        <v>0</v>
      </c>
      <c r="Y153" s="145">
        <f>$X$153*$K$153</f>
        <v>0</v>
      </c>
      <c r="Z153" s="145">
        <v>0</v>
      </c>
      <c r="AA153" s="146">
        <f>$Z$153*$K$153</f>
        <v>0</v>
      </c>
      <c r="AR153" s="6" t="s">
        <v>156</v>
      </c>
      <c r="AT153" s="6" t="s">
        <v>152</v>
      </c>
      <c r="AU153" s="6" t="s">
        <v>107</v>
      </c>
      <c r="AY153" s="6" t="s">
        <v>151</v>
      </c>
      <c r="BE153" s="84">
        <f>IF($U$153="základní",$N$153,0)</f>
        <v>0</v>
      </c>
      <c r="BF153" s="84">
        <f>IF($U$153="snížená",$N$153,0)</f>
        <v>0</v>
      </c>
      <c r="BG153" s="84">
        <f>IF($U$153="zákl. přenesená",$N$153,0)</f>
        <v>0</v>
      </c>
      <c r="BH153" s="84">
        <f>IF($U$153="sníž. přenesená",$N$153,0)</f>
        <v>0</v>
      </c>
      <c r="BI153" s="84">
        <f>IF($U$153="nulová",$N$153,0)</f>
        <v>0</v>
      </c>
      <c r="BJ153" s="6" t="s">
        <v>21</v>
      </c>
      <c r="BK153" s="84">
        <f>ROUND($L$153*$K$153,2)</f>
        <v>0</v>
      </c>
      <c r="BL153" s="6" t="s">
        <v>156</v>
      </c>
    </row>
    <row r="154" spans="2:47" s="6" customFormat="1" ht="15.75" customHeight="1">
      <c r="B154" s="92"/>
      <c r="F154" s="221" t="s">
        <v>197</v>
      </c>
      <c r="G154" s="180"/>
      <c r="H154" s="180"/>
      <c r="I154" s="180"/>
      <c r="R154" s="93"/>
      <c r="T154" s="159"/>
      <c r="AA154" s="160"/>
      <c r="AT154" s="6" t="s">
        <v>198</v>
      </c>
      <c r="AU154" s="6" t="s">
        <v>107</v>
      </c>
    </row>
    <row r="155" spans="2:64" s="6" customFormat="1" ht="24" customHeight="1">
      <c r="B155" s="92"/>
      <c r="C155" s="140" t="s">
        <v>199</v>
      </c>
      <c r="D155" s="140" t="s">
        <v>152</v>
      </c>
      <c r="E155" s="141" t="s">
        <v>200</v>
      </c>
      <c r="F155" s="226" t="s">
        <v>201</v>
      </c>
      <c r="G155" s="218"/>
      <c r="H155" s="218"/>
      <c r="I155" s="218"/>
      <c r="J155" s="142" t="s">
        <v>189</v>
      </c>
      <c r="K155" s="143">
        <v>8.1</v>
      </c>
      <c r="L155" s="217">
        <v>0</v>
      </c>
      <c r="M155" s="218"/>
      <c r="N155" s="219">
        <f>ROUND($L$155*$K$155,2)</f>
        <v>0</v>
      </c>
      <c r="O155" s="218"/>
      <c r="P155" s="218"/>
      <c r="Q155" s="218"/>
      <c r="R155" s="93"/>
      <c r="T155" s="144"/>
      <c r="U155" s="29" t="s">
        <v>42</v>
      </c>
      <c r="V155" s="145">
        <v>0.871</v>
      </c>
      <c r="W155" s="145">
        <f>$V$155*$K$155</f>
        <v>7.0550999999999995</v>
      </c>
      <c r="X155" s="145">
        <v>0</v>
      </c>
      <c r="Y155" s="145">
        <f>$X$155*$K$155</f>
        <v>0</v>
      </c>
      <c r="Z155" s="145">
        <v>0</v>
      </c>
      <c r="AA155" s="146">
        <f>$Z$155*$K$155</f>
        <v>0</v>
      </c>
      <c r="AR155" s="6" t="s">
        <v>156</v>
      </c>
      <c r="AT155" s="6" t="s">
        <v>152</v>
      </c>
      <c r="AU155" s="6" t="s">
        <v>107</v>
      </c>
      <c r="AY155" s="6" t="s">
        <v>151</v>
      </c>
      <c r="BE155" s="84">
        <f>IF($U$155="základní",$N$155,0)</f>
        <v>0</v>
      </c>
      <c r="BF155" s="84">
        <f>IF($U$155="snížená",$N$155,0)</f>
        <v>0</v>
      </c>
      <c r="BG155" s="84">
        <f>IF($U$155="zákl. přenesená",$N$155,0)</f>
        <v>0</v>
      </c>
      <c r="BH155" s="84">
        <f>IF($U$155="sníž. přenesená",$N$155,0)</f>
        <v>0</v>
      </c>
      <c r="BI155" s="84">
        <f>IF($U$155="nulová",$N$155,0)</f>
        <v>0</v>
      </c>
      <c r="BJ155" s="6" t="s">
        <v>21</v>
      </c>
      <c r="BK155" s="84">
        <f>ROUND($L$155*$K$155,2)</f>
        <v>0</v>
      </c>
      <c r="BL155" s="6" t="s">
        <v>156</v>
      </c>
    </row>
    <row r="156" spans="2:47" s="6" customFormat="1" ht="15.75" customHeight="1">
      <c r="B156" s="92"/>
      <c r="F156" s="221" t="s">
        <v>202</v>
      </c>
      <c r="G156" s="180"/>
      <c r="H156" s="180"/>
      <c r="I156" s="180"/>
      <c r="R156" s="93"/>
      <c r="T156" s="159"/>
      <c r="AA156" s="160"/>
      <c r="AT156" s="6" t="s">
        <v>198</v>
      </c>
      <c r="AU156" s="6" t="s">
        <v>107</v>
      </c>
    </row>
    <row r="157" spans="2:51" s="6" customFormat="1" ht="13.5" customHeight="1">
      <c r="B157" s="147"/>
      <c r="E157" s="148"/>
      <c r="F157" s="222" t="s">
        <v>203</v>
      </c>
      <c r="G157" s="223"/>
      <c r="H157" s="223"/>
      <c r="I157" s="223"/>
      <c r="K157" s="149">
        <v>8.1</v>
      </c>
      <c r="R157" s="150"/>
      <c r="T157" s="151"/>
      <c r="AA157" s="152"/>
      <c r="AT157" s="148" t="s">
        <v>158</v>
      </c>
      <c r="AU157" s="148" t="s">
        <v>107</v>
      </c>
      <c r="AV157" s="148" t="s">
        <v>107</v>
      </c>
      <c r="AW157" s="148" t="s">
        <v>116</v>
      </c>
      <c r="AX157" s="148" t="s">
        <v>77</v>
      </c>
      <c r="AY157" s="148" t="s">
        <v>151</v>
      </c>
    </row>
    <row r="158" spans="2:64" s="6" customFormat="1" ht="24" customHeight="1">
      <c r="B158" s="92"/>
      <c r="C158" s="140" t="s">
        <v>204</v>
      </c>
      <c r="D158" s="140" t="s">
        <v>152</v>
      </c>
      <c r="E158" s="141" t="s">
        <v>205</v>
      </c>
      <c r="F158" s="226" t="s">
        <v>206</v>
      </c>
      <c r="G158" s="218"/>
      <c r="H158" s="218"/>
      <c r="I158" s="218"/>
      <c r="J158" s="142" t="s">
        <v>189</v>
      </c>
      <c r="K158" s="143">
        <v>8.1</v>
      </c>
      <c r="L158" s="217">
        <v>0</v>
      </c>
      <c r="M158" s="218"/>
      <c r="N158" s="219">
        <f>ROUND($L$158*$K$158,2)</f>
        <v>0</v>
      </c>
      <c r="O158" s="218"/>
      <c r="P158" s="218"/>
      <c r="Q158" s="218"/>
      <c r="R158" s="93"/>
      <c r="T158" s="144"/>
      <c r="U158" s="29" t="s">
        <v>42</v>
      </c>
      <c r="V158" s="145">
        <v>0.04</v>
      </c>
      <c r="W158" s="145">
        <f>$V$158*$K$158</f>
        <v>0.324</v>
      </c>
      <c r="X158" s="145">
        <v>0</v>
      </c>
      <c r="Y158" s="145">
        <f>$X$158*$K$158</f>
        <v>0</v>
      </c>
      <c r="Z158" s="145">
        <v>0</v>
      </c>
      <c r="AA158" s="146">
        <f>$Z$158*$K$158</f>
        <v>0</v>
      </c>
      <c r="AR158" s="6" t="s">
        <v>156</v>
      </c>
      <c r="AT158" s="6" t="s">
        <v>152</v>
      </c>
      <c r="AU158" s="6" t="s">
        <v>107</v>
      </c>
      <c r="AY158" s="6" t="s">
        <v>151</v>
      </c>
      <c r="BE158" s="84">
        <f>IF($U$158="základní",$N$158,0)</f>
        <v>0</v>
      </c>
      <c r="BF158" s="84">
        <f>IF($U$158="snížená",$N$158,0)</f>
        <v>0</v>
      </c>
      <c r="BG158" s="84">
        <f>IF($U$158="zákl. přenesená",$N$158,0)</f>
        <v>0</v>
      </c>
      <c r="BH158" s="84">
        <f>IF($U$158="sníž. přenesená",$N$158,0)</f>
        <v>0</v>
      </c>
      <c r="BI158" s="84">
        <f>IF($U$158="nulová",$N$158,0)</f>
        <v>0</v>
      </c>
      <c r="BJ158" s="6" t="s">
        <v>21</v>
      </c>
      <c r="BK158" s="84">
        <f>ROUND($L$158*$K$158,2)</f>
        <v>0</v>
      </c>
      <c r="BL158" s="6" t="s">
        <v>156</v>
      </c>
    </row>
    <row r="159" spans="2:64" s="6" customFormat="1" ht="24" customHeight="1">
      <c r="B159" s="92"/>
      <c r="C159" s="140" t="s">
        <v>207</v>
      </c>
      <c r="D159" s="140" t="s">
        <v>152</v>
      </c>
      <c r="E159" s="141" t="s">
        <v>208</v>
      </c>
      <c r="F159" s="226" t="s">
        <v>209</v>
      </c>
      <c r="G159" s="218"/>
      <c r="H159" s="218"/>
      <c r="I159" s="218"/>
      <c r="J159" s="142" t="s">
        <v>189</v>
      </c>
      <c r="K159" s="143">
        <v>83.7</v>
      </c>
      <c r="L159" s="217">
        <v>0</v>
      </c>
      <c r="M159" s="218"/>
      <c r="N159" s="219">
        <f>ROUND($L$159*$K$159,2)</f>
        <v>0</v>
      </c>
      <c r="O159" s="218"/>
      <c r="P159" s="218"/>
      <c r="Q159" s="218"/>
      <c r="R159" s="93"/>
      <c r="T159" s="144"/>
      <c r="U159" s="29" t="s">
        <v>42</v>
      </c>
      <c r="V159" s="145">
        <v>2.32</v>
      </c>
      <c r="W159" s="145">
        <f>$V$159*$K$159</f>
        <v>194.184</v>
      </c>
      <c r="X159" s="145">
        <v>0</v>
      </c>
      <c r="Y159" s="145">
        <f>$X$159*$K$159</f>
        <v>0</v>
      </c>
      <c r="Z159" s="145">
        <v>0</v>
      </c>
      <c r="AA159" s="146">
        <f>$Z$159*$K$159</f>
        <v>0</v>
      </c>
      <c r="AR159" s="6" t="s">
        <v>156</v>
      </c>
      <c r="AT159" s="6" t="s">
        <v>152</v>
      </c>
      <c r="AU159" s="6" t="s">
        <v>107</v>
      </c>
      <c r="AY159" s="6" t="s">
        <v>151</v>
      </c>
      <c r="BE159" s="84">
        <f>IF($U$159="základní",$N$159,0)</f>
        <v>0</v>
      </c>
      <c r="BF159" s="84">
        <f>IF($U$159="snížená",$N$159,0)</f>
        <v>0</v>
      </c>
      <c r="BG159" s="84">
        <f>IF($U$159="zákl. přenesená",$N$159,0)</f>
        <v>0</v>
      </c>
      <c r="BH159" s="84">
        <f>IF($U$159="sníž. přenesená",$N$159,0)</f>
        <v>0</v>
      </c>
      <c r="BI159" s="84">
        <f>IF($U$159="nulová",$N$159,0)</f>
        <v>0</v>
      </c>
      <c r="BJ159" s="6" t="s">
        <v>21</v>
      </c>
      <c r="BK159" s="84">
        <f>ROUND($L$159*$K$159,2)</f>
        <v>0</v>
      </c>
      <c r="BL159" s="6" t="s">
        <v>156</v>
      </c>
    </row>
    <row r="160" spans="2:47" s="6" customFormat="1" ht="15.75" customHeight="1">
      <c r="B160" s="92"/>
      <c r="F160" s="221" t="s">
        <v>210</v>
      </c>
      <c r="G160" s="180"/>
      <c r="H160" s="180"/>
      <c r="I160" s="180"/>
      <c r="R160" s="93"/>
      <c r="T160" s="159"/>
      <c r="AA160" s="160"/>
      <c r="AT160" s="6" t="s">
        <v>198</v>
      </c>
      <c r="AU160" s="6" t="s">
        <v>107</v>
      </c>
    </row>
    <row r="161" spans="2:51" s="6" customFormat="1" ht="13.5" customHeight="1">
      <c r="B161" s="147"/>
      <c r="E161" s="148"/>
      <c r="F161" s="222" t="s">
        <v>211</v>
      </c>
      <c r="G161" s="223"/>
      <c r="H161" s="223"/>
      <c r="I161" s="223"/>
      <c r="K161" s="149">
        <v>76.5</v>
      </c>
      <c r="R161" s="150"/>
      <c r="T161" s="151"/>
      <c r="AA161" s="152"/>
      <c r="AT161" s="148" t="s">
        <v>158</v>
      </c>
      <c r="AU161" s="148" t="s">
        <v>107</v>
      </c>
      <c r="AV161" s="148" t="s">
        <v>107</v>
      </c>
      <c r="AW161" s="148" t="s">
        <v>116</v>
      </c>
      <c r="AX161" s="148" t="s">
        <v>77</v>
      </c>
      <c r="AY161" s="148" t="s">
        <v>151</v>
      </c>
    </row>
    <row r="162" spans="2:51" s="6" customFormat="1" ht="13.5" customHeight="1">
      <c r="B162" s="147"/>
      <c r="E162" s="148"/>
      <c r="F162" s="222" t="s">
        <v>212</v>
      </c>
      <c r="G162" s="223"/>
      <c r="H162" s="223"/>
      <c r="I162" s="223"/>
      <c r="K162" s="149">
        <v>7.2</v>
      </c>
      <c r="R162" s="150"/>
      <c r="T162" s="151"/>
      <c r="AA162" s="152"/>
      <c r="AT162" s="148" t="s">
        <v>158</v>
      </c>
      <c r="AU162" s="148" t="s">
        <v>107</v>
      </c>
      <c r="AV162" s="148" t="s">
        <v>107</v>
      </c>
      <c r="AW162" s="148" t="s">
        <v>116</v>
      </c>
      <c r="AX162" s="148" t="s">
        <v>77</v>
      </c>
      <c r="AY162" s="148" t="s">
        <v>151</v>
      </c>
    </row>
    <row r="163" spans="2:51" s="6" customFormat="1" ht="13.5" customHeight="1">
      <c r="B163" s="153"/>
      <c r="E163" s="154"/>
      <c r="F163" s="224" t="s">
        <v>159</v>
      </c>
      <c r="G163" s="225"/>
      <c r="H163" s="225"/>
      <c r="I163" s="225"/>
      <c r="K163" s="155">
        <v>83.7</v>
      </c>
      <c r="R163" s="156"/>
      <c r="T163" s="157"/>
      <c r="AA163" s="158"/>
      <c r="AT163" s="154" t="s">
        <v>158</v>
      </c>
      <c r="AU163" s="154" t="s">
        <v>107</v>
      </c>
      <c r="AV163" s="154" t="s">
        <v>156</v>
      </c>
      <c r="AW163" s="154" t="s">
        <v>77</v>
      </c>
      <c r="AX163" s="154" t="s">
        <v>21</v>
      </c>
      <c r="AY163" s="154" t="s">
        <v>151</v>
      </c>
    </row>
    <row r="164" spans="2:64" s="6" customFormat="1" ht="24" customHeight="1">
      <c r="B164" s="92"/>
      <c r="C164" s="140" t="s">
        <v>8</v>
      </c>
      <c r="D164" s="140" t="s">
        <v>152</v>
      </c>
      <c r="E164" s="141" t="s">
        <v>213</v>
      </c>
      <c r="F164" s="226" t="s">
        <v>214</v>
      </c>
      <c r="G164" s="218"/>
      <c r="H164" s="218"/>
      <c r="I164" s="218"/>
      <c r="J164" s="142" t="s">
        <v>189</v>
      </c>
      <c r="K164" s="143">
        <v>25.11</v>
      </c>
      <c r="L164" s="217">
        <v>0</v>
      </c>
      <c r="M164" s="218"/>
      <c r="N164" s="219">
        <f>ROUND($L$164*$K$164,2)</f>
        <v>0</v>
      </c>
      <c r="O164" s="218"/>
      <c r="P164" s="218"/>
      <c r="Q164" s="218"/>
      <c r="R164" s="93"/>
      <c r="T164" s="144"/>
      <c r="U164" s="29" t="s">
        <v>42</v>
      </c>
      <c r="V164" s="145">
        <v>0.654</v>
      </c>
      <c r="W164" s="145">
        <f>$V$164*$K$164</f>
        <v>16.42194</v>
      </c>
      <c r="X164" s="145">
        <v>0</v>
      </c>
      <c r="Y164" s="145">
        <f>$X$164*$K$164</f>
        <v>0</v>
      </c>
      <c r="Z164" s="145">
        <v>0</v>
      </c>
      <c r="AA164" s="146">
        <f>$Z$164*$K$164</f>
        <v>0</v>
      </c>
      <c r="AR164" s="6" t="s">
        <v>156</v>
      </c>
      <c r="AT164" s="6" t="s">
        <v>152</v>
      </c>
      <c r="AU164" s="6" t="s">
        <v>107</v>
      </c>
      <c r="AY164" s="6" t="s">
        <v>151</v>
      </c>
      <c r="BE164" s="84">
        <f>IF($U$164="základní",$N$164,0)</f>
        <v>0</v>
      </c>
      <c r="BF164" s="84">
        <f>IF($U$164="snížená",$N$164,0)</f>
        <v>0</v>
      </c>
      <c r="BG164" s="84">
        <f>IF($U$164="zákl. přenesená",$N$164,0)</f>
        <v>0</v>
      </c>
      <c r="BH164" s="84">
        <f>IF($U$164="sníž. přenesená",$N$164,0)</f>
        <v>0</v>
      </c>
      <c r="BI164" s="84">
        <f>IF($U$164="nulová",$N$164,0)</f>
        <v>0</v>
      </c>
      <c r="BJ164" s="6" t="s">
        <v>21</v>
      </c>
      <c r="BK164" s="84">
        <f>ROUND($L$164*$K$164,2)</f>
        <v>0</v>
      </c>
      <c r="BL164" s="6" t="s">
        <v>156</v>
      </c>
    </row>
    <row r="165" spans="2:47" s="6" customFormat="1" ht="15.75" customHeight="1">
      <c r="B165" s="92"/>
      <c r="F165" s="221" t="s">
        <v>197</v>
      </c>
      <c r="G165" s="180"/>
      <c r="H165" s="180"/>
      <c r="I165" s="180"/>
      <c r="R165" s="93"/>
      <c r="T165" s="159"/>
      <c r="AA165" s="160"/>
      <c r="AT165" s="6" t="s">
        <v>198</v>
      </c>
      <c r="AU165" s="6" t="s">
        <v>107</v>
      </c>
    </row>
    <row r="166" spans="2:64" s="6" customFormat="1" ht="24" customHeight="1">
      <c r="B166" s="92"/>
      <c r="C166" s="140" t="s">
        <v>215</v>
      </c>
      <c r="D166" s="140" t="s">
        <v>152</v>
      </c>
      <c r="E166" s="141" t="s">
        <v>216</v>
      </c>
      <c r="F166" s="226" t="s">
        <v>217</v>
      </c>
      <c r="G166" s="218"/>
      <c r="H166" s="218"/>
      <c r="I166" s="218"/>
      <c r="J166" s="142" t="s">
        <v>189</v>
      </c>
      <c r="K166" s="143">
        <v>345.15</v>
      </c>
      <c r="L166" s="217">
        <v>0</v>
      </c>
      <c r="M166" s="218"/>
      <c r="N166" s="219">
        <f>ROUND($L$166*$K$166,2)</f>
        <v>0</v>
      </c>
      <c r="O166" s="218"/>
      <c r="P166" s="218"/>
      <c r="Q166" s="218"/>
      <c r="R166" s="93"/>
      <c r="T166" s="144"/>
      <c r="U166" s="29" t="s">
        <v>42</v>
      </c>
      <c r="V166" s="145">
        <v>0</v>
      </c>
      <c r="W166" s="145">
        <f>$V$166*$K$166</f>
        <v>0</v>
      </c>
      <c r="X166" s="145">
        <v>0</v>
      </c>
      <c r="Y166" s="145">
        <f>$X$166*$K$166</f>
        <v>0</v>
      </c>
      <c r="Z166" s="145">
        <v>0</v>
      </c>
      <c r="AA166" s="146">
        <f>$Z$166*$K$166</f>
        <v>0</v>
      </c>
      <c r="AR166" s="6" t="s">
        <v>156</v>
      </c>
      <c r="AT166" s="6" t="s">
        <v>152</v>
      </c>
      <c r="AU166" s="6" t="s">
        <v>107</v>
      </c>
      <c r="AY166" s="6" t="s">
        <v>151</v>
      </c>
      <c r="BE166" s="84">
        <f>IF($U$166="základní",$N$166,0)</f>
        <v>0</v>
      </c>
      <c r="BF166" s="84">
        <f>IF($U$166="snížená",$N$166,0)</f>
        <v>0</v>
      </c>
      <c r="BG166" s="84">
        <f>IF($U$166="zákl. přenesená",$N$166,0)</f>
        <v>0</v>
      </c>
      <c r="BH166" s="84">
        <f>IF($U$166="sníž. přenesená",$N$166,0)</f>
        <v>0</v>
      </c>
      <c r="BI166" s="84">
        <f>IF($U$166="nulová",$N$166,0)</f>
        <v>0</v>
      </c>
      <c r="BJ166" s="6" t="s">
        <v>21</v>
      </c>
      <c r="BK166" s="84">
        <f>ROUND($L$166*$K$166,2)</f>
        <v>0</v>
      </c>
      <c r="BL166" s="6" t="s">
        <v>156</v>
      </c>
    </row>
    <row r="167" spans="2:51" s="6" customFormat="1" ht="13.5" customHeight="1">
      <c r="B167" s="147"/>
      <c r="E167" s="148"/>
      <c r="F167" s="222" t="s">
        <v>218</v>
      </c>
      <c r="G167" s="223"/>
      <c r="H167" s="223"/>
      <c r="I167" s="223"/>
      <c r="K167" s="149">
        <v>345.15</v>
      </c>
      <c r="R167" s="150"/>
      <c r="T167" s="151"/>
      <c r="AA167" s="152"/>
      <c r="AT167" s="148" t="s">
        <v>158</v>
      </c>
      <c r="AU167" s="148" t="s">
        <v>107</v>
      </c>
      <c r="AV167" s="148" t="s">
        <v>107</v>
      </c>
      <c r="AW167" s="148" t="s">
        <v>116</v>
      </c>
      <c r="AX167" s="148" t="s">
        <v>77</v>
      </c>
      <c r="AY167" s="148" t="s">
        <v>151</v>
      </c>
    </row>
    <row r="168" spans="2:64" s="6" customFormat="1" ht="13.5" customHeight="1">
      <c r="B168" s="92"/>
      <c r="C168" s="140" t="s">
        <v>219</v>
      </c>
      <c r="D168" s="140" t="s">
        <v>152</v>
      </c>
      <c r="E168" s="141" t="s">
        <v>220</v>
      </c>
      <c r="F168" s="226" t="s">
        <v>221</v>
      </c>
      <c r="G168" s="218"/>
      <c r="H168" s="218"/>
      <c r="I168" s="218"/>
      <c r="J168" s="142" t="s">
        <v>189</v>
      </c>
      <c r="K168" s="143">
        <v>345.15</v>
      </c>
      <c r="L168" s="217">
        <v>0</v>
      </c>
      <c r="M168" s="218"/>
      <c r="N168" s="219">
        <f>ROUND($L$168*$K$168,2)</f>
        <v>0</v>
      </c>
      <c r="O168" s="218"/>
      <c r="P168" s="218"/>
      <c r="Q168" s="218"/>
      <c r="R168" s="93"/>
      <c r="T168" s="144"/>
      <c r="U168" s="29" t="s">
        <v>42</v>
      </c>
      <c r="V168" s="145">
        <v>0</v>
      </c>
      <c r="W168" s="145">
        <f>$V$168*$K$168</f>
        <v>0</v>
      </c>
      <c r="X168" s="145">
        <v>0</v>
      </c>
      <c r="Y168" s="145">
        <f>$X$168*$K$168</f>
        <v>0</v>
      </c>
      <c r="Z168" s="145">
        <v>0</v>
      </c>
      <c r="AA168" s="146">
        <f>$Z$168*$K$168</f>
        <v>0</v>
      </c>
      <c r="AR168" s="6" t="s">
        <v>156</v>
      </c>
      <c r="AT168" s="6" t="s">
        <v>152</v>
      </c>
      <c r="AU168" s="6" t="s">
        <v>107</v>
      </c>
      <c r="AY168" s="6" t="s">
        <v>151</v>
      </c>
      <c r="BE168" s="84">
        <f>IF($U$168="základní",$N$168,0)</f>
        <v>0</v>
      </c>
      <c r="BF168" s="84">
        <f>IF($U$168="snížená",$N$168,0)</f>
        <v>0</v>
      </c>
      <c r="BG168" s="84">
        <f>IF($U$168="zákl. přenesená",$N$168,0)</f>
        <v>0</v>
      </c>
      <c r="BH168" s="84">
        <f>IF($U$168="sníž. přenesená",$N$168,0)</f>
        <v>0</v>
      </c>
      <c r="BI168" s="84">
        <f>IF($U$168="nulová",$N$168,0)</f>
        <v>0</v>
      </c>
      <c r="BJ168" s="6" t="s">
        <v>21</v>
      </c>
      <c r="BK168" s="84">
        <f>ROUND($L$168*$K$168,2)</f>
        <v>0</v>
      </c>
      <c r="BL168" s="6" t="s">
        <v>156</v>
      </c>
    </row>
    <row r="169" spans="2:64" s="6" customFormat="1" ht="13.5" customHeight="1">
      <c r="B169" s="92"/>
      <c r="C169" s="140" t="s">
        <v>222</v>
      </c>
      <c r="D169" s="140" t="s">
        <v>152</v>
      </c>
      <c r="E169" s="141" t="s">
        <v>223</v>
      </c>
      <c r="F169" s="226" t="s">
        <v>224</v>
      </c>
      <c r="G169" s="218"/>
      <c r="H169" s="218"/>
      <c r="I169" s="218"/>
      <c r="J169" s="142" t="s">
        <v>189</v>
      </c>
      <c r="K169" s="143">
        <v>345.15</v>
      </c>
      <c r="L169" s="217">
        <v>0</v>
      </c>
      <c r="M169" s="218"/>
      <c r="N169" s="219">
        <f>ROUND($L$169*$K$169,2)</f>
        <v>0</v>
      </c>
      <c r="O169" s="218"/>
      <c r="P169" s="218"/>
      <c r="Q169" s="218"/>
      <c r="R169" s="93"/>
      <c r="T169" s="144"/>
      <c r="U169" s="29" t="s">
        <v>42</v>
      </c>
      <c r="V169" s="145">
        <v>0</v>
      </c>
      <c r="W169" s="145">
        <f>$V$169*$K$169</f>
        <v>0</v>
      </c>
      <c r="X169" s="145">
        <v>0</v>
      </c>
      <c r="Y169" s="145">
        <f>$X$169*$K$169</f>
        <v>0</v>
      </c>
      <c r="Z169" s="145">
        <v>0</v>
      </c>
      <c r="AA169" s="146">
        <f>$Z$169*$K$169</f>
        <v>0</v>
      </c>
      <c r="AR169" s="6" t="s">
        <v>156</v>
      </c>
      <c r="AT169" s="6" t="s">
        <v>152</v>
      </c>
      <c r="AU169" s="6" t="s">
        <v>107</v>
      </c>
      <c r="AY169" s="6" t="s">
        <v>151</v>
      </c>
      <c r="BE169" s="84">
        <f>IF($U$169="základní",$N$169,0)</f>
        <v>0</v>
      </c>
      <c r="BF169" s="84">
        <f>IF($U$169="snížená",$N$169,0)</f>
        <v>0</v>
      </c>
      <c r="BG169" s="84">
        <f>IF($U$169="zákl. přenesená",$N$169,0)</f>
        <v>0</v>
      </c>
      <c r="BH169" s="84">
        <f>IF($U$169="sníž. přenesená",$N$169,0)</f>
        <v>0</v>
      </c>
      <c r="BI169" s="84">
        <f>IF($U$169="nulová",$N$169,0)</f>
        <v>0</v>
      </c>
      <c r="BJ169" s="6" t="s">
        <v>21</v>
      </c>
      <c r="BK169" s="84">
        <f>ROUND($L$169*$K$169,2)</f>
        <v>0</v>
      </c>
      <c r="BL169" s="6" t="s">
        <v>156</v>
      </c>
    </row>
    <row r="170" spans="2:64" s="6" customFormat="1" ht="13.5" customHeight="1">
      <c r="B170" s="92"/>
      <c r="C170" s="140" t="s">
        <v>225</v>
      </c>
      <c r="D170" s="140" t="s">
        <v>152</v>
      </c>
      <c r="E170" s="141" t="s">
        <v>226</v>
      </c>
      <c r="F170" s="226" t="s">
        <v>227</v>
      </c>
      <c r="G170" s="218"/>
      <c r="H170" s="218"/>
      <c r="I170" s="218"/>
      <c r="J170" s="142" t="s">
        <v>162</v>
      </c>
      <c r="K170" s="143">
        <v>30</v>
      </c>
      <c r="L170" s="217">
        <v>0</v>
      </c>
      <c r="M170" s="218"/>
      <c r="N170" s="219">
        <f>ROUND($L$170*$K$170,2)</f>
        <v>0</v>
      </c>
      <c r="O170" s="218"/>
      <c r="P170" s="218"/>
      <c r="Q170" s="218"/>
      <c r="R170" s="93"/>
      <c r="T170" s="144"/>
      <c r="U170" s="29" t="s">
        <v>42</v>
      </c>
      <c r="V170" s="145">
        <v>0</v>
      </c>
      <c r="W170" s="145">
        <f>$V$170*$K$170</f>
        <v>0</v>
      </c>
      <c r="X170" s="145">
        <v>0</v>
      </c>
      <c r="Y170" s="145">
        <f>$X$170*$K$170</f>
        <v>0</v>
      </c>
      <c r="Z170" s="145">
        <v>0</v>
      </c>
      <c r="AA170" s="146">
        <f>$Z$170*$K$170</f>
        <v>0</v>
      </c>
      <c r="AR170" s="6" t="s">
        <v>156</v>
      </c>
      <c r="AT170" s="6" t="s">
        <v>152</v>
      </c>
      <c r="AU170" s="6" t="s">
        <v>107</v>
      </c>
      <c r="AY170" s="6" t="s">
        <v>151</v>
      </c>
      <c r="BE170" s="84">
        <f>IF($U$170="základní",$N$170,0)</f>
        <v>0</v>
      </c>
      <c r="BF170" s="84">
        <f>IF($U$170="snížená",$N$170,0)</f>
        <v>0</v>
      </c>
      <c r="BG170" s="84">
        <f>IF($U$170="zákl. přenesená",$N$170,0)</f>
        <v>0</v>
      </c>
      <c r="BH170" s="84">
        <f>IF($U$170="sníž. přenesená",$N$170,0)</f>
        <v>0</v>
      </c>
      <c r="BI170" s="84">
        <f>IF($U$170="nulová",$N$170,0)</f>
        <v>0</v>
      </c>
      <c r="BJ170" s="6" t="s">
        <v>21</v>
      </c>
      <c r="BK170" s="84">
        <f>ROUND($L$170*$K$170,2)</f>
        <v>0</v>
      </c>
      <c r="BL170" s="6" t="s">
        <v>156</v>
      </c>
    </row>
    <row r="171" spans="2:64" s="6" customFormat="1" ht="24" customHeight="1">
      <c r="B171" s="92"/>
      <c r="C171" s="140" t="s">
        <v>228</v>
      </c>
      <c r="D171" s="140" t="s">
        <v>152</v>
      </c>
      <c r="E171" s="141" t="s">
        <v>229</v>
      </c>
      <c r="F171" s="226" t="s">
        <v>230</v>
      </c>
      <c r="G171" s="218"/>
      <c r="H171" s="218"/>
      <c r="I171" s="218"/>
      <c r="J171" s="142" t="s">
        <v>231</v>
      </c>
      <c r="K171" s="143">
        <v>638.528</v>
      </c>
      <c r="L171" s="217">
        <v>0</v>
      </c>
      <c r="M171" s="218"/>
      <c r="N171" s="219">
        <f>ROUND($L$171*$K$171,2)</f>
        <v>0</v>
      </c>
      <c r="O171" s="218"/>
      <c r="P171" s="218"/>
      <c r="Q171" s="218"/>
      <c r="R171" s="93"/>
      <c r="T171" s="144"/>
      <c r="U171" s="29" t="s">
        <v>42</v>
      </c>
      <c r="V171" s="145">
        <v>0</v>
      </c>
      <c r="W171" s="145">
        <f>$V$171*$K$171</f>
        <v>0</v>
      </c>
      <c r="X171" s="145">
        <v>0</v>
      </c>
      <c r="Y171" s="145">
        <f>$X$171*$K$171</f>
        <v>0</v>
      </c>
      <c r="Z171" s="145">
        <v>0</v>
      </c>
      <c r="AA171" s="146">
        <f>$Z$171*$K$171</f>
        <v>0</v>
      </c>
      <c r="AR171" s="6" t="s">
        <v>156</v>
      </c>
      <c r="AT171" s="6" t="s">
        <v>152</v>
      </c>
      <c r="AU171" s="6" t="s">
        <v>107</v>
      </c>
      <c r="AY171" s="6" t="s">
        <v>151</v>
      </c>
      <c r="BE171" s="84">
        <f>IF($U$171="základní",$N$171,0)</f>
        <v>0</v>
      </c>
      <c r="BF171" s="84">
        <f>IF($U$171="snížená",$N$171,0)</f>
        <v>0</v>
      </c>
      <c r="BG171" s="84">
        <f>IF($U$171="zákl. přenesená",$N$171,0)</f>
        <v>0</v>
      </c>
      <c r="BH171" s="84">
        <f>IF($U$171="sníž. přenesená",$N$171,0)</f>
        <v>0</v>
      </c>
      <c r="BI171" s="84">
        <f>IF($U$171="nulová",$N$171,0)</f>
        <v>0</v>
      </c>
      <c r="BJ171" s="6" t="s">
        <v>21</v>
      </c>
      <c r="BK171" s="84">
        <f>ROUND($L$171*$K$171,2)</f>
        <v>0</v>
      </c>
      <c r="BL171" s="6" t="s">
        <v>156</v>
      </c>
    </row>
    <row r="172" spans="2:51" s="6" customFormat="1" ht="13.5" customHeight="1">
      <c r="B172" s="147"/>
      <c r="E172" s="148"/>
      <c r="F172" s="222" t="s">
        <v>232</v>
      </c>
      <c r="G172" s="223"/>
      <c r="H172" s="223"/>
      <c r="I172" s="223"/>
      <c r="K172" s="149">
        <v>638.528</v>
      </c>
      <c r="R172" s="150"/>
      <c r="T172" s="151"/>
      <c r="AA172" s="152"/>
      <c r="AT172" s="148" t="s">
        <v>158</v>
      </c>
      <c r="AU172" s="148" t="s">
        <v>107</v>
      </c>
      <c r="AV172" s="148" t="s">
        <v>107</v>
      </c>
      <c r="AW172" s="148" t="s">
        <v>116</v>
      </c>
      <c r="AX172" s="148" t="s">
        <v>77</v>
      </c>
      <c r="AY172" s="148" t="s">
        <v>151</v>
      </c>
    </row>
    <row r="173" spans="2:64" s="6" customFormat="1" ht="13.5" customHeight="1">
      <c r="B173" s="92"/>
      <c r="C173" s="140" t="s">
        <v>7</v>
      </c>
      <c r="D173" s="140" t="s">
        <v>152</v>
      </c>
      <c r="E173" s="141" t="s">
        <v>233</v>
      </c>
      <c r="F173" s="226" t="s">
        <v>234</v>
      </c>
      <c r="G173" s="218"/>
      <c r="H173" s="218"/>
      <c r="I173" s="218"/>
      <c r="J173" s="142" t="s">
        <v>155</v>
      </c>
      <c r="K173" s="143">
        <v>1394</v>
      </c>
      <c r="L173" s="217">
        <v>0</v>
      </c>
      <c r="M173" s="218"/>
      <c r="N173" s="219">
        <f>ROUND($L$173*$K$173,2)</f>
        <v>0</v>
      </c>
      <c r="O173" s="218"/>
      <c r="P173" s="218"/>
      <c r="Q173" s="218"/>
      <c r="R173" s="93"/>
      <c r="T173" s="144"/>
      <c r="U173" s="29" t="s">
        <v>42</v>
      </c>
      <c r="V173" s="145">
        <v>0</v>
      </c>
      <c r="W173" s="145">
        <f>$V$173*$K$173</f>
        <v>0</v>
      </c>
      <c r="X173" s="145">
        <v>0</v>
      </c>
      <c r="Y173" s="145">
        <f>$X$173*$K$173</f>
        <v>0</v>
      </c>
      <c r="Z173" s="145">
        <v>0</v>
      </c>
      <c r="AA173" s="146">
        <f>$Z$173*$K$173</f>
        <v>0</v>
      </c>
      <c r="AR173" s="6" t="s">
        <v>156</v>
      </c>
      <c r="AT173" s="6" t="s">
        <v>152</v>
      </c>
      <c r="AU173" s="6" t="s">
        <v>107</v>
      </c>
      <c r="AY173" s="6" t="s">
        <v>151</v>
      </c>
      <c r="BE173" s="84">
        <f>IF($U$173="základní",$N$173,0)</f>
        <v>0</v>
      </c>
      <c r="BF173" s="84">
        <f>IF($U$173="snížená",$N$173,0)</f>
        <v>0</v>
      </c>
      <c r="BG173" s="84">
        <f>IF($U$173="zákl. přenesená",$N$173,0)</f>
        <v>0</v>
      </c>
      <c r="BH173" s="84">
        <f>IF($U$173="sníž. přenesená",$N$173,0)</f>
        <v>0</v>
      </c>
      <c r="BI173" s="84">
        <f>IF($U$173="nulová",$N$173,0)</f>
        <v>0</v>
      </c>
      <c r="BJ173" s="6" t="s">
        <v>21</v>
      </c>
      <c r="BK173" s="84">
        <f>ROUND($L$173*$K$173,2)</f>
        <v>0</v>
      </c>
      <c r="BL173" s="6" t="s">
        <v>156</v>
      </c>
    </row>
    <row r="174" spans="2:64" s="6" customFormat="1" ht="24" customHeight="1">
      <c r="B174" s="92"/>
      <c r="C174" s="140" t="s">
        <v>235</v>
      </c>
      <c r="D174" s="140" t="s">
        <v>152</v>
      </c>
      <c r="E174" s="141" t="s">
        <v>236</v>
      </c>
      <c r="F174" s="226" t="s">
        <v>237</v>
      </c>
      <c r="G174" s="218"/>
      <c r="H174" s="218"/>
      <c r="I174" s="218"/>
      <c r="J174" s="142" t="s">
        <v>155</v>
      </c>
      <c r="K174" s="143">
        <v>660.28</v>
      </c>
      <c r="L174" s="217">
        <v>0</v>
      </c>
      <c r="M174" s="218"/>
      <c r="N174" s="219">
        <f>ROUND($L$174*$K$174,2)</f>
        <v>0</v>
      </c>
      <c r="O174" s="218"/>
      <c r="P174" s="218"/>
      <c r="Q174" s="218"/>
      <c r="R174" s="93"/>
      <c r="T174" s="144"/>
      <c r="U174" s="29" t="s">
        <v>42</v>
      </c>
      <c r="V174" s="145">
        <v>0.177</v>
      </c>
      <c r="W174" s="145">
        <f>$V$174*$K$174</f>
        <v>116.86955999999999</v>
      </c>
      <c r="X174" s="145">
        <v>0</v>
      </c>
      <c r="Y174" s="145">
        <f>$X$174*$K$174</f>
        <v>0</v>
      </c>
      <c r="Z174" s="145">
        <v>0</v>
      </c>
      <c r="AA174" s="146">
        <f>$Z$174*$K$174</f>
        <v>0</v>
      </c>
      <c r="AR174" s="6" t="s">
        <v>156</v>
      </c>
      <c r="AT174" s="6" t="s">
        <v>152</v>
      </c>
      <c r="AU174" s="6" t="s">
        <v>107</v>
      </c>
      <c r="AY174" s="6" t="s">
        <v>151</v>
      </c>
      <c r="BE174" s="84">
        <f>IF($U$174="základní",$N$174,0)</f>
        <v>0</v>
      </c>
      <c r="BF174" s="84">
        <f>IF($U$174="snížená",$N$174,0)</f>
        <v>0</v>
      </c>
      <c r="BG174" s="84">
        <f>IF($U$174="zákl. přenesená",$N$174,0)</f>
        <v>0</v>
      </c>
      <c r="BH174" s="84">
        <f>IF($U$174="sníž. přenesená",$N$174,0)</f>
        <v>0</v>
      </c>
      <c r="BI174" s="84">
        <f>IF($U$174="nulová",$N$174,0)</f>
        <v>0</v>
      </c>
      <c r="BJ174" s="6" t="s">
        <v>21</v>
      </c>
      <c r="BK174" s="84">
        <f>ROUND($L$174*$K$174,2)</f>
        <v>0</v>
      </c>
      <c r="BL174" s="6" t="s">
        <v>156</v>
      </c>
    </row>
    <row r="175" spans="2:51" s="6" customFormat="1" ht="13.5" customHeight="1">
      <c r="B175" s="147"/>
      <c r="E175" s="148"/>
      <c r="F175" s="222" t="s">
        <v>238</v>
      </c>
      <c r="G175" s="223"/>
      <c r="H175" s="223"/>
      <c r="I175" s="223"/>
      <c r="K175" s="149">
        <v>660.28</v>
      </c>
      <c r="R175" s="150"/>
      <c r="T175" s="151"/>
      <c r="AA175" s="152"/>
      <c r="AT175" s="148" t="s">
        <v>158</v>
      </c>
      <c r="AU175" s="148" t="s">
        <v>107</v>
      </c>
      <c r="AV175" s="148" t="s">
        <v>107</v>
      </c>
      <c r="AW175" s="148" t="s">
        <v>116</v>
      </c>
      <c r="AX175" s="148" t="s">
        <v>77</v>
      </c>
      <c r="AY175" s="148" t="s">
        <v>151</v>
      </c>
    </row>
    <row r="176" spans="2:51" s="6" customFormat="1" ht="13.5" customHeight="1">
      <c r="B176" s="153"/>
      <c r="E176" s="154"/>
      <c r="F176" s="224" t="s">
        <v>159</v>
      </c>
      <c r="G176" s="225"/>
      <c r="H176" s="225"/>
      <c r="I176" s="225"/>
      <c r="K176" s="155">
        <v>660.28</v>
      </c>
      <c r="R176" s="156"/>
      <c r="T176" s="157"/>
      <c r="AA176" s="158"/>
      <c r="AT176" s="154" t="s">
        <v>158</v>
      </c>
      <c r="AU176" s="154" t="s">
        <v>107</v>
      </c>
      <c r="AV176" s="154" t="s">
        <v>156</v>
      </c>
      <c r="AW176" s="154" t="s">
        <v>77</v>
      </c>
      <c r="AX176" s="154" t="s">
        <v>21</v>
      </c>
      <c r="AY176" s="154" t="s">
        <v>151</v>
      </c>
    </row>
    <row r="177" spans="2:64" s="6" customFormat="1" ht="13.5" customHeight="1">
      <c r="B177" s="92"/>
      <c r="C177" s="140" t="s">
        <v>239</v>
      </c>
      <c r="D177" s="140" t="s">
        <v>152</v>
      </c>
      <c r="E177" s="141" t="s">
        <v>240</v>
      </c>
      <c r="F177" s="226" t="s">
        <v>241</v>
      </c>
      <c r="G177" s="218"/>
      <c r="H177" s="218"/>
      <c r="I177" s="218"/>
      <c r="J177" s="142" t="s">
        <v>155</v>
      </c>
      <c r="K177" s="143">
        <v>118.75</v>
      </c>
      <c r="L177" s="217">
        <v>0</v>
      </c>
      <c r="M177" s="218"/>
      <c r="N177" s="219">
        <f>ROUND($L$177*$K$177,2)</f>
        <v>0</v>
      </c>
      <c r="O177" s="218"/>
      <c r="P177" s="218"/>
      <c r="Q177" s="218"/>
      <c r="R177" s="93"/>
      <c r="T177" s="144"/>
      <c r="U177" s="29" t="s">
        <v>42</v>
      </c>
      <c r="V177" s="145">
        <v>0.001</v>
      </c>
      <c r="W177" s="145">
        <f>$V$177*$K$177</f>
        <v>0.11875000000000001</v>
      </c>
      <c r="X177" s="145">
        <v>0</v>
      </c>
      <c r="Y177" s="145">
        <f>$X$177*$K$177</f>
        <v>0</v>
      </c>
      <c r="Z177" s="145">
        <v>0</v>
      </c>
      <c r="AA177" s="146">
        <f>$Z$177*$K$177</f>
        <v>0</v>
      </c>
      <c r="AR177" s="6" t="s">
        <v>156</v>
      </c>
      <c r="AT177" s="6" t="s">
        <v>152</v>
      </c>
      <c r="AU177" s="6" t="s">
        <v>107</v>
      </c>
      <c r="AY177" s="6" t="s">
        <v>151</v>
      </c>
      <c r="BE177" s="84">
        <f>IF($U$177="základní",$N$177,0)</f>
        <v>0</v>
      </c>
      <c r="BF177" s="84">
        <f>IF($U$177="snížená",$N$177,0)</f>
        <v>0</v>
      </c>
      <c r="BG177" s="84">
        <f>IF($U$177="zákl. přenesená",$N$177,0)</f>
        <v>0</v>
      </c>
      <c r="BH177" s="84">
        <f>IF($U$177="sníž. přenesená",$N$177,0)</f>
        <v>0</v>
      </c>
      <c r="BI177" s="84">
        <f>IF($U$177="nulová",$N$177,0)</f>
        <v>0</v>
      </c>
      <c r="BJ177" s="6" t="s">
        <v>21</v>
      </c>
      <c r="BK177" s="84">
        <f>ROUND($L$177*$K$177,2)</f>
        <v>0</v>
      </c>
      <c r="BL177" s="6" t="s">
        <v>156</v>
      </c>
    </row>
    <row r="178" spans="2:51" s="6" customFormat="1" ht="13.5" customHeight="1">
      <c r="B178" s="147"/>
      <c r="E178" s="148"/>
      <c r="F178" s="222" t="s">
        <v>242</v>
      </c>
      <c r="G178" s="223"/>
      <c r="H178" s="223"/>
      <c r="I178" s="223"/>
      <c r="K178" s="149">
        <v>118.75</v>
      </c>
      <c r="R178" s="150"/>
      <c r="T178" s="151"/>
      <c r="AA178" s="152"/>
      <c r="AT178" s="148" t="s">
        <v>158</v>
      </c>
      <c r="AU178" s="148" t="s">
        <v>107</v>
      </c>
      <c r="AV178" s="148" t="s">
        <v>107</v>
      </c>
      <c r="AW178" s="148" t="s">
        <v>116</v>
      </c>
      <c r="AX178" s="148" t="s">
        <v>77</v>
      </c>
      <c r="AY178" s="148" t="s">
        <v>151</v>
      </c>
    </row>
    <row r="179" spans="2:64" s="6" customFormat="1" ht="13.5" customHeight="1">
      <c r="B179" s="92"/>
      <c r="C179" s="140" t="s">
        <v>243</v>
      </c>
      <c r="D179" s="140" t="s">
        <v>152</v>
      </c>
      <c r="E179" s="141" t="s">
        <v>244</v>
      </c>
      <c r="F179" s="226" t="s">
        <v>245</v>
      </c>
      <c r="G179" s="218"/>
      <c r="H179" s="218"/>
      <c r="I179" s="218"/>
      <c r="J179" s="142" t="s">
        <v>155</v>
      </c>
      <c r="K179" s="143">
        <v>118.75</v>
      </c>
      <c r="L179" s="217">
        <v>0</v>
      </c>
      <c r="M179" s="218"/>
      <c r="N179" s="219">
        <f>ROUND($L$179*$K$179,2)</f>
        <v>0</v>
      </c>
      <c r="O179" s="218"/>
      <c r="P179" s="218"/>
      <c r="Q179" s="218"/>
      <c r="R179" s="93"/>
      <c r="T179" s="144"/>
      <c r="U179" s="29" t="s">
        <v>42</v>
      </c>
      <c r="V179" s="145">
        <v>0.001</v>
      </c>
      <c r="W179" s="145">
        <f>$V$179*$K$179</f>
        <v>0.11875000000000001</v>
      </c>
      <c r="X179" s="145">
        <v>0</v>
      </c>
      <c r="Y179" s="145">
        <f>$X$179*$K$179</f>
        <v>0</v>
      </c>
      <c r="Z179" s="145">
        <v>0</v>
      </c>
      <c r="AA179" s="146">
        <f>$Z$179*$K$179</f>
        <v>0</v>
      </c>
      <c r="AR179" s="6" t="s">
        <v>156</v>
      </c>
      <c r="AT179" s="6" t="s">
        <v>152</v>
      </c>
      <c r="AU179" s="6" t="s">
        <v>107</v>
      </c>
      <c r="AY179" s="6" t="s">
        <v>151</v>
      </c>
      <c r="BE179" s="84">
        <f>IF($U$179="základní",$N$179,0)</f>
        <v>0</v>
      </c>
      <c r="BF179" s="84">
        <f>IF($U$179="snížená",$N$179,0)</f>
        <v>0</v>
      </c>
      <c r="BG179" s="84">
        <f>IF($U$179="zákl. přenesená",$N$179,0)</f>
        <v>0</v>
      </c>
      <c r="BH179" s="84">
        <f>IF($U$179="sníž. přenesená",$N$179,0)</f>
        <v>0</v>
      </c>
      <c r="BI179" s="84">
        <f>IF($U$179="nulová",$N$179,0)</f>
        <v>0</v>
      </c>
      <c r="BJ179" s="6" t="s">
        <v>21</v>
      </c>
      <c r="BK179" s="84">
        <f>ROUND($L$179*$K$179,2)</f>
        <v>0</v>
      </c>
      <c r="BL179" s="6" t="s">
        <v>156</v>
      </c>
    </row>
    <row r="180" spans="2:64" s="6" customFormat="1" ht="13.5" customHeight="1">
      <c r="B180" s="92"/>
      <c r="C180" s="140" t="s">
        <v>246</v>
      </c>
      <c r="D180" s="140" t="s">
        <v>152</v>
      </c>
      <c r="E180" s="141" t="s">
        <v>247</v>
      </c>
      <c r="F180" s="226" t="s">
        <v>248</v>
      </c>
      <c r="G180" s="218"/>
      <c r="H180" s="218"/>
      <c r="I180" s="218"/>
      <c r="J180" s="142" t="s">
        <v>155</v>
      </c>
      <c r="K180" s="143">
        <v>118.75</v>
      </c>
      <c r="L180" s="217">
        <v>0</v>
      </c>
      <c r="M180" s="218"/>
      <c r="N180" s="219">
        <f>ROUND($L$180*$K$180,2)</f>
        <v>0</v>
      </c>
      <c r="O180" s="218"/>
      <c r="P180" s="218"/>
      <c r="Q180" s="218"/>
      <c r="R180" s="93"/>
      <c r="T180" s="144"/>
      <c r="U180" s="29" t="s">
        <v>42</v>
      </c>
      <c r="V180" s="145">
        <v>0.015</v>
      </c>
      <c r="W180" s="145">
        <f>$V$180*$K$180</f>
        <v>1.78125</v>
      </c>
      <c r="X180" s="145">
        <v>0</v>
      </c>
      <c r="Y180" s="145">
        <f>$X$180*$K$180</f>
        <v>0</v>
      </c>
      <c r="Z180" s="145">
        <v>0</v>
      </c>
      <c r="AA180" s="146">
        <f>$Z$180*$K$180</f>
        <v>0</v>
      </c>
      <c r="AR180" s="6" t="s">
        <v>156</v>
      </c>
      <c r="AT180" s="6" t="s">
        <v>152</v>
      </c>
      <c r="AU180" s="6" t="s">
        <v>107</v>
      </c>
      <c r="AY180" s="6" t="s">
        <v>151</v>
      </c>
      <c r="BE180" s="84">
        <f>IF($U$180="základní",$N$180,0)</f>
        <v>0</v>
      </c>
      <c r="BF180" s="84">
        <f>IF($U$180="snížená",$N$180,0)</f>
        <v>0</v>
      </c>
      <c r="BG180" s="84">
        <f>IF($U$180="zákl. přenesená",$N$180,0)</f>
        <v>0</v>
      </c>
      <c r="BH180" s="84">
        <f>IF($U$180="sníž. přenesená",$N$180,0)</f>
        <v>0</v>
      </c>
      <c r="BI180" s="84">
        <f>IF($U$180="nulová",$N$180,0)</f>
        <v>0</v>
      </c>
      <c r="BJ180" s="6" t="s">
        <v>21</v>
      </c>
      <c r="BK180" s="84">
        <f>ROUND($L$180*$K$180,2)</f>
        <v>0</v>
      </c>
      <c r="BL180" s="6" t="s">
        <v>156</v>
      </c>
    </row>
    <row r="181" spans="2:64" s="6" customFormat="1" ht="13.5" customHeight="1">
      <c r="B181" s="92"/>
      <c r="C181" s="140" t="s">
        <v>249</v>
      </c>
      <c r="D181" s="140" t="s">
        <v>152</v>
      </c>
      <c r="E181" s="141" t="s">
        <v>250</v>
      </c>
      <c r="F181" s="226" t="s">
        <v>251</v>
      </c>
      <c r="G181" s="218"/>
      <c r="H181" s="218"/>
      <c r="I181" s="218"/>
      <c r="J181" s="142" t="s">
        <v>155</v>
      </c>
      <c r="K181" s="143">
        <v>118.75</v>
      </c>
      <c r="L181" s="217">
        <v>0</v>
      </c>
      <c r="M181" s="218"/>
      <c r="N181" s="219">
        <f>ROUND($L$181*$K$181,2)</f>
        <v>0</v>
      </c>
      <c r="O181" s="218"/>
      <c r="P181" s="218"/>
      <c r="Q181" s="218"/>
      <c r="R181" s="93"/>
      <c r="T181" s="144"/>
      <c r="U181" s="29" t="s">
        <v>42</v>
      </c>
      <c r="V181" s="145">
        <v>0.001</v>
      </c>
      <c r="W181" s="145">
        <f>$V$181*$K$181</f>
        <v>0.11875000000000001</v>
      </c>
      <c r="X181" s="145">
        <v>0</v>
      </c>
      <c r="Y181" s="145">
        <f>$X$181*$K$181</f>
        <v>0</v>
      </c>
      <c r="Z181" s="145">
        <v>0</v>
      </c>
      <c r="AA181" s="146">
        <f>$Z$181*$K$181</f>
        <v>0</v>
      </c>
      <c r="AR181" s="6" t="s">
        <v>156</v>
      </c>
      <c r="AT181" s="6" t="s">
        <v>152</v>
      </c>
      <c r="AU181" s="6" t="s">
        <v>107</v>
      </c>
      <c r="AY181" s="6" t="s">
        <v>151</v>
      </c>
      <c r="BE181" s="84">
        <f>IF($U$181="základní",$N$181,0)</f>
        <v>0</v>
      </c>
      <c r="BF181" s="84">
        <f>IF($U$181="snížená",$N$181,0)</f>
        <v>0</v>
      </c>
      <c r="BG181" s="84">
        <f>IF($U$181="zákl. přenesená",$N$181,0)</f>
        <v>0</v>
      </c>
      <c r="BH181" s="84">
        <f>IF($U$181="sníž. přenesená",$N$181,0)</f>
        <v>0</v>
      </c>
      <c r="BI181" s="84">
        <f>IF($U$181="nulová",$N$181,0)</f>
        <v>0</v>
      </c>
      <c r="BJ181" s="6" t="s">
        <v>21</v>
      </c>
      <c r="BK181" s="84">
        <f>ROUND($L$181*$K$181,2)</f>
        <v>0</v>
      </c>
      <c r="BL181" s="6" t="s">
        <v>156</v>
      </c>
    </row>
    <row r="182" spans="2:64" s="6" customFormat="1" ht="13.5" customHeight="1">
      <c r="B182" s="92"/>
      <c r="C182" s="140" t="s">
        <v>252</v>
      </c>
      <c r="D182" s="140" t="s">
        <v>152</v>
      </c>
      <c r="E182" s="141" t="s">
        <v>253</v>
      </c>
      <c r="F182" s="226" t="s">
        <v>254</v>
      </c>
      <c r="G182" s="218"/>
      <c r="H182" s="218"/>
      <c r="I182" s="218"/>
      <c r="J182" s="142" t="s">
        <v>155</v>
      </c>
      <c r="K182" s="143">
        <v>118.75</v>
      </c>
      <c r="L182" s="217">
        <v>0</v>
      </c>
      <c r="M182" s="218"/>
      <c r="N182" s="219">
        <f>ROUND($L$182*$K$182,2)</f>
        <v>0</v>
      </c>
      <c r="O182" s="218"/>
      <c r="P182" s="218"/>
      <c r="Q182" s="218"/>
      <c r="R182" s="93"/>
      <c r="T182" s="144"/>
      <c r="U182" s="29" t="s">
        <v>42</v>
      </c>
      <c r="V182" s="145">
        <v>0.018</v>
      </c>
      <c r="W182" s="145">
        <f>$V$182*$K$182</f>
        <v>2.1374999999999997</v>
      </c>
      <c r="X182" s="145">
        <v>0</v>
      </c>
      <c r="Y182" s="145">
        <f>$X$182*$K$182</f>
        <v>0</v>
      </c>
      <c r="Z182" s="145">
        <v>0</v>
      </c>
      <c r="AA182" s="146">
        <f>$Z$182*$K$182</f>
        <v>0</v>
      </c>
      <c r="AR182" s="6" t="s">
        <v>156</v>
      </c>
      <c r="AT182" s="6" t="s">
        <v>152</v>
      </c>
      <c r="AU182" s="6" t="s">
        <v>107</v>
      </c>
      <c r="AY182" s="6" t="s">
        <v>151</v>
      </c>
      <c r="BE182" s="84">
        <f>IF($U$182="základní",$N$182,0)</f>
        <v>0</v>
      </c>
      <c r="BF182" s="84">
        <f>IF($U$182="snížená",$N$182,0)</f>
        <v>0</v>
      </c>
      <c r="BG182" s="84">
        <f>IF($U$182="zákl. přenesená",$N$182,0)</f>
        <v>0</v>
      </c>
      <c r="BH182" s="84">
        <f>IF($U$182="sníž. přenesená",$N$182,0)</f>
        <v>0</v>
      </c>
      <c r="BI182" s="84">
        <f>IF($U$182="nulová",$N$182,0)</f>
        <v>0</v>
      </c>
      <c r="BJ182" s="6" t="s">
        <v>21</v>
      </c>
      <c r="BK182" s="84">
        <f>ROUND($L$182*$K$182,2)</f>
        <v>0</v>
      </c>
      <c r="BL182" s="6" t="s">
        <v>156</v>
      </c>
    </row>
    <row r="183" spans="2:64" s="6" customFormat="1" ht="13.5" customHeight="1">
      <c r="B183" s="92"/>
      <c r="C183" s="140" t="s">
        <v>255</v>
      </c>
      <c r="D183" s="140" t="s">
        <v>152</v>
      </c>
      <c r="E183" s="141" t="s">
        <v>256</v>
      </c>
      <c r="F183" s="226" t="s">
        <v>257</v>
      </c>
      <c r="G183" s="218"/>
      <c r="H183" s="218"/>
      <c r="I183" s="218"/>
      <c r="J183" s="142" t="s">
        <v>155</v>
      </c>
      <c r="K183" s="143">
        <v>118.75</v>
      </c>
      <c r="L183" s="217">
        <v>0</v>
      </c>
      <c r="M183" s="218"/>
      <c r="N183" s="219">
        <f>ROUND($L$183*$K$183,2)</f>
        <v>0</v>
      </c>
      <c r="O183" s="218"/>
      <c r="P183" s="218"/>
      <c r="Q183" s="218"/>
      <c r="R183" s="93"/>
      <c r="T183" s="144"/>
      <c r="U183" s="29" t="s">
        <v>42</v>
      </c>
      <c r="V183" s="145">
        <v>0.016</v>
      </c>
      <c r="W183" s="145">
        <f>$V$183*$K$183</f>
        <v>1.9000000000000001</v>
      </c>
      <c r="X183" s="145">
        <v>0.01127</v>
      </c>
      <c r="Y183" s="145">
        <f>$X$183*$K$183</f>
        <v>1.3383125</v>
      </c>
      <c r="Z183" s="145">
        <v>0</v>
      </c>
      <c r="AA183" s="146">
        <f>$Z$183*$K$183</f>
        <v>0</v>
      </c>
      <c r="AR183" s="6" t="s">
        <v>156</v>
      </c>
      <c r="AT183" s="6" t="s">
        <v>152</v>
      </c>
      <c r="AU183" s="6" t="s">
        <v>107</v>
      </c>
      <c r="AY183" s="6" t="s">
        <v>151</v>
      </c>
      <c r="BE183" s="84">
        <f>IF($U$183="základní",$N$183,0)</f>
        <v>0</v>
      </c>
      <c r="BF183" s="84">
        <f>IF($U$183="snížená",$N$183,0)</f>
        <v>0</v>
      </c>
      <c r="BG183" s="84">
        <f>IF($U$183="zákl. přenesená",$N$183,0)</f>
        <v>0</v>
      </c>
      <c r="BH183" s="84">
        <f>IF($U$183="sníž. přenesená",$N$183,0)</f>
        <v>0</v>
      </c>
      <c r="BI183" s="84">
        <f>IF($U$183="nulová",$N$183,0)</f>
        <v>0</v>
      </c>
      <c r="BJ183" s="6" t="s">
        <v>21</v>
      </c>
      <c r="BK183" s="84">
        <f>ROUND($L$183*$K$183,2)</f>
        <v>0</v>
      </c>
      <c r="BL183" s="6" t="s">
        <v>156</v>
      </c>
    </row>
    <row r="184" spans="2:64" s="6" customFormat="1" ht="13.5" customHeight="1">
      <c r="B184" s="92"/>
      <c r="C184" s="161" t="s">
        <v>258</v>
      </c>
      <c r="D184" s="161" t="s">
        <v>259</v>
      </c>
      <c r="E184" s="162" t="s">
        <v>260</v>
      </c>
      <c r="F184" s="227" t="s">
        <v>261</v>
      </c>
      <c r="G184" s="228"/>
      <c r="H184" s="228"/>
      <c r="I184" s="228"/>
      <c r="J184" s="163" t="s">
        <v>189</v>
      </c>
      <c r="K184" s="164">
        <v>2.969</v>
      </c>
      <c r="L184" s="229">
        <v>0</v>
      </c>
      <c r="M184" s="228"/>
      <c r="N184" s="230">
        <f>ROUND($L$184*$K$184,2)</f>
        <v>0</v>
      </c>
      <c r="O184" s="218"/>
      <c r="P184" s="218"/>
      <c r="Q184" s="218"/>
      <c r="R184" s="93"/>
      <c r="T184" s="144"/>
      <c r="U184" s="29" t="s">
        <v>42</v>
      </c>
      <c r="V184" s="145">
        <v>0</v>
      </c>
      <c r="W184" s="145">
        <f>$V$184*$K$184</f>
        <v>0</v>
      </c>
      <c r="X184" s="145">
        <v>0.6</v>
      </c>
      <c r="Y184" s="145">
        <f>$X$184*$K$184</f>
        <v>1.7813999999999999</v>
      </c>
      <c r="Z184" s="145">
        <v>0</v>
      </c>
      <c r="AA184" s="146">
        <f>$Z$184*$K$184</f>
        <v>0</v>
      </c>
      <c r="AR184" s="6" t="s">
        <v>179</v>
      </c>
      <c r="AT184" s="6" t="s">
        <v>259</v>
      </c>
      <c r="AU184" s="6" t="s">
        <v>107</v>
      </c>
      <c r="AY184" s="6" t="s">
        <v>151</v>
      </c>
      <c r="BE184" s="84">
        <f>IF($U$184="základní",$N$184,0)</f>
        <v>0</v>
      </c>
      <c r="BF184" s="84">
        <f>IF($U$184="snížená",$N$184,0)</f>
        <v>0</v>
      </c>
      <c r="BG184" s="84">
        <f>IF($U$184="zákl. přenesená",$N$184,0)</f>
        <v>0</v>
      </c>
      <c r="BH184" s="84">
        <f>IF($U$184="sníž. přenesená",$N$184,0)</f>
        <v>0</v>
      </c>
      <c r="BI184" s="84">
        <f>IF($U$184="nulová",$N$184,0)</f>
        <v>0</v>
      </c>
      <c r="BJ184" s="6" t="s">
        <v>21</v>
      </c>
      <c r="BK184" s="84">
        <f>ROUND($L$184*$K$184,2)</f>
        <v>0</v>
      </c>
      <c r="BL184" s="6" t="s">
        <v>156</v>
      </c>
    </row>
    <row r="185" spans="2:64" s="6" customFormat="1" ht="13.5" customHeight="1">
      <c r="B185" s="92"/>
      <c r="C185" s="161" t="s">
        <v>262</v>
      </c>
      <c r="D185" s="161" t="s">
        <v>259</v>
      </c>
      <c r="E185" s="162" t="s">
        <v>263</v>
      </c>
      <c r="F185" s="227" t="s">
        <v>264</v>
      </c>
      <c r="G185" s="228"/>
      <c r="H185" s="228"/>
      <c r="I185" s="228"/>
      <c r="J185" s="163" t="s">
        <v>265</v>
      </c>
      <c r="K185" s="164">
        <v>5.938</v>
      </c>
      <c r="L185" s="229">
        <v>0</v>
      </c>
      <c r="M185" s="228"/>
      <c r="N185" s="230">
        <f>ROUND($L$185*$K$185,2)</f>
        <v>0</v>
      </c>
      <c r="O185" s="218"/>
      <c r="P185" s="218"/>
      <c r="Q185" s="218"/>
      <c r="R185" s="93"/>
      <c r="T185" s="144"/>
      <c r="U185" s="29" t="s">
        <v>42</v>
      </c>
      <c r="V185" s="145">
        <v>0</v>
      </c>
      <c r="W185" s="145">
        <f>$V$185*$K$185</f>
        <v>0</v>
      </c>
      <c r="X185" s="145">
        <v>0.001</v>
      </c>
      <c r="Y185" s="145">
        <f>$X$185*$K$185</f>
        <v>0.005938</v>
      </c>
      <c r="Z185" s="145">
        <v>0</v>
      </c>
      <c r="AA185" s="146">
        <f>$Z$185*$K$185</f>
        <v>0</v>
      </c>
      <c r="AR185" s="6" t="s">
        <v>179</v>
      </c>
      <c r="AT185" s="6" t="s">
        <v>259</v>
      </c>
      <c r="AU185" s="6" t="s">
        <v>107</v>
      </c>
      <c r="AY185" s="6" t="s">
        <v>151</v>
      </c>
      <c r="BE185" s="84">
        <f>IF($U$185="základní",$N$185,0)</f>
        <v>0</v>
      </c>
      <c r="BF185" s="84">
        <f>IF($U$185="snížená",$N$185,0)</f>
        <v>0</v>
      </c>
      <c r="BG185" s="84">
        <f>IF($U$185="zákl. přenesená",$N$185,0)</f>
        <v>0</v>
      </c>
      <c r="BH185" s="84">
        <f>IF($U$185="sníž. přenesená",$N$185,0)</f>
        <v>0</v>
      </c>
      <c r="BI185" s="84">
        <f>IF($U$185="nulová",$N$185,0)</f>
        <v>0</v>
      </c>
      <c r="BJ185" s="6" t="s">
        <v>21</v>
      </c>
      <c r="BK185" s="84">
        <f>ROUND($L$185*$K$185,2)</f>
        <v>0</v>
      </c>
      <c r="BL185" s="6" t="s">
        <v>156</v>
      </c>
    </row>
    <row r="186" spans="2:64" s="6" customFormat="1" ht="13.5" customHeight="1">
      <c r="B186" s="92"/>
      <c r="C186" s="140" t="s">
        <v>266</v>
      </c>
      <c r="D186" s="140" t="s">
        <v>152</v>
      </c>
      <c r="E186" s="141" t="s">
        <v>267</v>
      </c>
      <c r="F186" s="226" t="s">
        <v>268</v>
      </c>
      <c r="G186" s="218"/>
      <c r="H186" s="218"/>
      <c r="I186" s="218"/>
      <c r="J186" s="142" t="s">
        <v>189</v>
      </c>
      <c r="K186" s="143">
        <v>10</v>
      </c>
      <c r="L186" s="217">
        <v>0</v>
      </c>
      <c r="M186" s="218"/>
      <c r="N186" s="219">
        <f>ROUND($L$186*$K$186,2)</f>
        <v>0</v>
      </c>
      <c r="O186" s="218"/>
      <c r="P186" s="218"/>
      <c r="Q186" s="218"/>
      <c r="R186" s="93"/>
      <c r="T186" s="144"/>
      <c r="U186" s="29" t="s">
        <v>42</v>
      </c>
      <c r="V186" s="145">
        <v>5.182</v>
      </c>
      <c r="W186" s="145">
        <f>$V$186*$K$186</f>
        <v>51.82000000000001</v>
      </c>
      <c r="X186" s="145">
        <v>0</v>
      </c>
      <c r="Y186" s="145">
        <f>$X$186*$K$186</f>
        <v>0</v>
      </c>
      <c r="Z186" s="145">
        <v>0</v>
      </c>
      <c r="AA186" s="146">
        <f>$Z$186*$K$186</f>
        <v>0</v>
      </c>
      <c r="AR186" s="6" t="s">
        <v>156</v>
      </c>
      <c r="AT186" s="6" t="s">
        <v>152</v>
      </c>
      <c r="AU186" s="6" t="s">
        <v>107</v>
      </c>
      <c r="AY186" s="6" t="s">
        <v>151</v>
      </c>
      <c r="BE186" s="84">
        <f>IF($U$186="základní",$N$186,0)</f>
        <v>0</v>
      </c>
      <c r="BF186" s="84">
        <f>IF($U$186="snížená",$N$186,0)</f>
        <v>0</v>
      </c>
      <c r="BG186" s="84">
        <f>IF($U$186="zákl. přenesená",$N$186,0)</f>
        <v>0</v>
      </c>
      <c r="BH186" s="84">
        <f>IF($U$186="sníž. přenesená",$N$186,0)</f>
        <v>0</v>
      </c>
      <c r="BI186" s="84">
        <f>IF($U$186="nulová",$N$186,0)</f>
        <v>0</v>
      </c>
      <c r="BJ186" s="6" t="s">
        <v>21</v>
      </c>
      <c r="BK186" s="84">
        <f>ROUND($L$186*$K$186,2)</f>
        <v>0</v>
      </c>
      <c r="BL186" s="6" t="s">
        <v>156</v>
      </c>
    </row>
    <row r="187" spans="2:63" s="130" customFormat="1" ht="30" customHeight="1">
      <c r="B187" s="131"/>
      <c r="D187" s="139" t="s">
        <v>119</v>
      </c>
      <c r="N187" s="211">
        <f>$BK$187</f>
        <v>0</v>
      </c>
      <c r="O187" s="212"/>
      <c r="P187" s="212"/>
      <c r="Q187" s="212"/>
      <c r="R187" s="134"/>
      <c r="T187" s="135"/>
      <c r="W187" s="136">
        <f>SUM($W$188:$W$196)</f>
        <v>97.49084</v>
      </c>
      <c r="Y187" s="136">
        <f>SUM($Y$188:$Y$196)</f>
        <v>159.8746509</v>
      </c>
      <c r="AA187" s="137">
        <f>SUM($AA$188:$AA$196)</f>
        <v>0</v>
      </c>
      <c r="AR187" s="133" t="s">
        <v>21</v>
      </c>
      <c r="AT187" s="133" t="s">
        <v>76</v>
      </c>
      <c r="AU187" s="133" t="s">
        <v>21</v>
      </c>
      <c r="AY187" s="133" t="s">
        <v>151</v>
      </c>
      <c r="BK187" s="138">
        <f>SUM($BK$188:$BK$196)</f>
        <v>0</v>
      </c>
    </row>
    <row r="188" spans="2:64" s="6" customFormat="1" ht="24" customHeight="1">
      <c r="B188" s="92"/>
      <c r="C188" s="140" t="s">
        <v>269</v>
      </c>
      <c r="D188" s="140" t="s">
        <v>152</v>
      </c>
      <c r="E188" s="141" t="s">
        <v>270</v>
      </c>
      <c r="F188" s="226" t="s">
        <v>271</v>
      </c>
      <c r="G188" s="218"/>
      <c r="H188" s="218"/>
      <c r="I188" s="218"/>
      <c r="J188" s="142" t="s">
        <v>272</v>
      </c>
      <c r="K188" s="143">
        <v>340</v>
      </c>
      <c r="L188" s="217">
        <v>0</v>
      </c>
      <c r="M188" s="218"/>
      <c r="N188" s="219">
        <f>ROUND($L$188*$K$188,2)</f>
        <v>0</v>
      </c>
      <c r="O188" s="218"/>
      <c r="P188" s="218"/>
      <c r="Q188" s="218"/>
      <c r="R188" s="93"/>
      <c r="T188" s="144"/>
      <c r="U188" s="29" t="s">
        <v>42</v>
      </c>
      <c r="V188" s="145">
        <v>0.23</v>
      </c>
      <c r="W188" s="145">
        <f>$V$188*$K$188</f>
        <v>78.2</v>
      </c>
      <c r="X188" s="145">
        <v>0.23058</v>
      </c>
      <c r="Y188" s="145">
        <f>$X$188*$K$188</f>
        <v>78.3972</v>
      </c>
      <c r="Z188" s="145">
        <v>0</v>
      </c>
      <c r="AA188" s="146">
        <f>$Z$188*$K$188</f>
        <v>0</v>
      </c>
      <c r="AR188" s="6" t="s">
        <v>156</v>
      </c>
      <c r="AT188" s="6" t="s">
        <v>152</v>
      </c>
      <c r="AU188" s="6" t="s">
        <v>107</v>
      </c>
      <c r="AY188" s="6" t="s">
        <v>151</v>
      </c>
      <c r="BE188" s="84">
        <f>IF($U$188="základní",$N$188,0)</f>
        <v>0</v>
      </c>
      <c r="BF188" s="84">
        <f>IF($U$188="snížená",$N$188,0)</f>
        <v>0</v>
      </c>
      <c r="BG188" s="84">
        <f>IF($U$188="zákl. přenesená",$N$188,0)</f>
        <v>0</v>
      </c>
      <c r="BH188" s="84">
        <f>IF($U$188="sníž. přenesená",$N$188,0)</f>
        <v>0</v>
      </c>
      <c r="BI188" s="84">
        <f>IF($U$188="nulová",$N$188,0)</f>
        <v>0</v>
      </c>
      <c r="BJ188" s="6" t="s">
        <v>21</v>
      </c>
      <c r="BK188" s="84">
        <f>ROUND($L$188*$K$188,2)</f>
        <v>0</v>
      </c>
      <c r="BL188" s="6" t="s">
        <v>156</v>
      </c>
    </row>
    <row r="189" spans="2:64" s="6" customFormat="1" ht="13.5" customHeight="1">
      <c r="B189" s="92"/>
      <c r="C189" s="140" t="s">
        <v>273</v>
      </c>
      <c r="D189" s="140" t="s">
        <v>152</v>
      </c>
      <c r="E189" s="141" t="s">
        <v>274</v>
      </c>
      <c r="F189" s="226" t="s">
        <v>275</v>
      </c>
      <c r="G189" s="218"/>
      <c r="H189" s="218"/>
      <c r="I189" s="218"/>
      <c r="J189" s="142" t="s">
        <v>189</v>
      </c>
      <c r="K189" s="143">
        <v>5.88</v>
      </c>
      <c r="L189" s="217">
        <v>0</v>
      </c>
      <c r="M189" s="218"/>
      <c r="N189" s="219">
        <f>ROUND($L$189*$K$189,2)</f>
        <v>0</v>
      </c>
      <c r="O189" s="218"/>
      <c r="P189" s="218"/>
      <c r="Q189" s="218"/>
      <c r="R189" s="93"/>
      <c r="T189" s="144"/>
      <c r="U189" s="29" t="s">
        <v>42</v>
      </c>
      <c r="V189" s="145">
        <v>0.584</v>
      </c>
      <c r="W189" s="145">
        <f>$V$189*$K$189</f>
        <v>3.4339199999999996</v>
      </c>
      <c r="X189" s="145">
        <v>2.25634</v>
      </c>
      <c r="Y189" s="145">
        <f>$X$189*$K$189</f>
        <v>13.267279199999999</v>
      </c>
      <c r="Z189" s="145">
        <v>0</v>
      </c>
      <c r="AA189" s="146">
        <f>$Z$189*$K$189</f>
        <v>0</v>
      </c>
      <c r="AR189" s="6" t="s">
        <v>156</v>
      </c>
      <c r="AT189" s="6" t="s">
        <v>152</v>
      </c>
      <c r="AU189" s="6" t="s">
        <v>107</v>
      </c>
      <c r="AY189" s="6" t="s">
        <v>151</v>
      </c>
      <c r="BE189" s="84">
        <f>IF($U$189="základní",$N$189,0)</f>
        <v>0</v>
      </c>
      <c r="BF189" s="84">
        <f>IF($U$189="snížená",$N$189,0)</f>
        <v>0</v>
      </c>
      <c r="BG189" s="84">
        <f>IF($U$189="zákl. přenesená",$N$189,0)</f>
        <v>0</v>
      </c>
      <c r="BH189" s="84">
        <f>IF($U$189="sníž. přenesená",$N$189,0)</f>
        <v>0</v>
      </c>
      <c r="BI189" s="84">
        <f>IF($U$189="nulová",$N$189,0)</f>
        <v>0</v>
      </c>
      <c r="BJ189" s="6" t="s">
        <v>21</v>
      </c>
      <c r="BK189" s="84">
        <f>ROUND($L$189*$K$189,2)</f>
        <v>0</v>
      </c>
      <c r="BL189" s="6" t="s">
        <v>156</v>
      </c>
    </row>
    <row r="190" spans="2:47" s="6" customFormat="1" ht="15.75" customHeight="1">
      <c r="B190" s="92"/>
      <c r="F190" s="221" t="s">
        <v>276</v>
      </c>
      <c r="G190" s="180"/>
      <c r="H190" s="180"/>
      <c r="I190" s="180"/>
      <c r="R190" s="93"/>
      <c r="T190" s="159"/>
      <c r="AA190" s="160"/>
      <c r="AT190" s="6" t="s">
        <v>198</v>
      </c>
      <c r="AU190" s="6" t="s">
        <v>107</v>
      </c>
    </row>
    <row r="191" spans="2:64" s="6" customFormat="1" ht="13.5" customHeight="1">
      <c r="B191" s="92"/>
      <c r="C191" s="140" t="s">
        <v>277</v>
      </c>
      <c r="D191" s="140" t="s">
        <v>152</v>
      </c>
      <c r="E191" s="141" t="s">
        <v>278</v>
      </c>
      <c r="F191" s="226" t="s">
        <v>279</v>
      </c>
      <c r="G191" s="218"/>
      <c r="H191" s="218"/>
      <c r="I191" s="218"/>
      <c r="J191" s="142" t="s">
        <v>189</v>
      </c>
      <c r="K191" s="143">
        <v>8.505</v>
      </c>
      <c r="L191" s="217">
        <v>0</v>
      </c>
      <c r="M191" s="218"/>
      <c r="N191" s="219">
        <f>ROUND($L$191*$K$191,2)</f>
        <v>0</v>
      </c>
      <c r="O191" s="218"/>
      <c r="P191" s="218"/>
      <c r="Q191" s="218"/>
      <c r="R191" s="93"/>
      <c r="T191" s="144"/>
      <c r="U191" s="29" t="s">
        <v>42</v>
      </c>
      <c r="V191" s="145">
        <v>0.584</v>
      </c>
      <c r="W191" s="145">
        <f>$V$191*$K$191</f>
        <v>4.96692</v>
      </c>
      <c r="X191" s="145">
        <v>2.25634</v>
      </c>
      <c r="Y191" s="145">
        <f>$X$191*$K$191</f>
        <v>19.1901717</v>
      </c>
      <c r="Z191" s="145">
        <v>0</v>
      </c>
      <c r="AA191" s="146">
        <f>$Z$191*$K$191</f>
        <v>0</v>
      </c>
      <c r="AR191" s="6" t="s">
        <v>156</v>
      </c>
      <c r="AT191" s="6" t="s">
        <v>152</v>
      </c>
      <c r="AU191" s="6" t="s">
        <v>107</v>
      </c>
      <c r="AY191" s="6" t="s">
        <v>151</v>
      </c>
      <c r="BE191" s="84">
        <f>IF($U$191="základní",$N$191,0)</f>
        <v>0</v>
      </c>
      <c r="BF191" s="84">
        <f>IF($U$191="snížená",$N$191,0)</f>
        <v>0</v>
      </c>
      <c r="BG191" s="84">
        <f>IF($U$191="zákl. přenesená",$N$191,0)</f>
        <v>0</v>
      </c>
      <c r="BH191" s="84">
        <f>IF($U$191="sníž. přenesená",$N$191,0)</f>
        <v>0</v>
      </c>
      <c r="BI191" s="84">
        <f>IF($U$191="nulová",$N$191,0)</f>
        <v>0</v>
      </c>
      <c r="BJ191" s="6" t="s">
        <v>21</v>
      </c>
      <c r="BK191" s="84">
        <f>ROUND($L$191*$K$191,2)</f>
        <v>0</v>
      </c>
      <c r="BL191" s="6" t="s">
        <v>156</v>
      </c>
    </row>
    <row r="192" spans="2:47" s="6" customFormat="1" ht="15.75" customHeight="1">
      <c r="B192" s="92"/>
      <c r="F192" s="221" t="s">
        <v>202</v>
      </c>
      <c r="G192" s="180"/>
      <c r="H192" s="180"/>
      <c r="I192" s="180"/>
      <c r="R192" s="93"/>
      <c r="T192" s="159"/>
      <c r="AA192" s="160"/>
      <c r="AT192" s="6" t="s">
        <v>198</v>
      </c>
      <c r="AU192" s="6" t="s">
        <v>107</v>
      </c>
    </row>
    <row r="193" spans="2:64" s="6" customFormat="1" ht="24" customHeight="1">
      <c r="B193" s="92"/>
      <c r="C193" s="140" t="s">
        <v>280</v>
      </c>
      <c r="D193" s="140" t="s">
        <v>152</v>
      </c>
      <c r="E193" s="141" t="s">
        <v>281</v>
      </c>
      <c r="F193" s="226" t="s">
        <v>282</v>
      </c>
      <c r="G193" s="218"/>
      <c r="H193" s="218"/>
      <c r="I193" s="218"/>
      <c r="J193" s="142" t="s">
        <v>155</v>
      </c>
      <c r="K193" s="143">
        <v>90</v>
      </c>
      <c r="L193" s="217">
        <v>0</v>
      </c>
      <c r="M193" s="218"/>
      <c r="N193" s="219">
        <f>ROUND($L$193*$K$193,2)</f>
        <v>0</v>
      </c>
      <c r="O193" s="218"/>
      <c r="P193" s="218"/>
      <c r="Q193" s="218"/>
      <c r="R193" s="93"/>
      <c r="T193" s="144"/>
      <c r="U193" s="29" t="s">
        <v>42</v>
      </c>
      <c r="V193" s="145">
        <v>0.121</v>
      </c>
      <c r="W193" s="145">
        <f>$V$193*$K$193</f>
        <v>10.89</v>
      </c>
      <c r="X193" s="145">
        <v>0.108</v>
      </c>
      <c r="Y193" s="145">
        <f>$X$193*$K$193</f>
        <v>9.72</v>
      </c>
      <c r="Z193" s="145">
        <v>0</v>
      </c>
      <c r="AA193" s="146">
        <f>$Z$193*$K$193</f>
        <v>0</v>
      </c>
      <c r="AR193" s="6" t="s">
        <v>156</v>
      </c>
      <c r="AT193" s="6" t="s">
        <v>152</v>
      </c>
      <c r="AU193" s="6" t="s">
        <v>107</v>
      </c>
      <c r="AY193" s="6" t="s">
        <v>151</v>
      </c>
      <c r="BE193" s="84">
        <f>IF($U$193="základní",$N$193,0)</f>
        <v>0</v>
      </c>
      <c r="BF193" s="84">
        <f>IF($U$193="snížená",$N$193,0)</f>
        <v>0</v>
      </c>
      <c r="BG193" s="84">
        <f>IF($U$193="zákl. přenesená",$N$193,0)</f>
        <v>0</v>
      </c>
      <c r="BH193" s="84">
        <f>IF($U$193="sníž. přenesená",$N$193,0)</f>
        <v>0</v>
      </c>
      <c r="BI193" s="84">
        <f>IF($U$193="nulová",$N$193,0)</f>
        <v>0</v>
      </c>
      <c r="BJ193" s="6" t="s">
        <v>21</v>
      </c>
      <c r="BK193" s="84">
        <f>ROUND($L$193*$K$193,2)</f>
        <v>0</v>
      </c>
      <c r="BL193" s="6" t="s">
        <v>156</v>
      </c>
    </row>
    <row r="194" spans="2:47" s="6" customFormat="1" ht="15.75" customHeight="1">
      <c r="B194" s="92"/>
      <c r="F194" s="221" t="s">
        <v>283</v>
      </c>
      <c r="G194" s="180"/>
      <c r="H194" s="180"/>
      <c r="I194" s="180"/>
      <c r="R194" s="93"/>
      <c r="T194" s="159"/>
      <c r="AA194" s="160"/>
      <c r="AT194" s="6" t="s">
        <v>198</v>
      </c>
      <c r="AU194" s="6" t="s">
        <v>107</v>
      </c>
    </row>
    <row r="195" spans="2:51" s="6" customFormat="1" ht="13.5" customHeight="1">
      <c r="B195" s="147"/>
      <c r="E195" s="148"/>
      <c r="F195" s="222" t="s">
        <v>284</v>
      </c>
      <c r="G195" s="223"/>
      <c r="H195" s="223"/>
      <c r="I195" s="223"/>
      <c r="K195" s="149">
        <v>90</v>
      </c>
      <c r="R195" s="150"/>
      <c r="T195" s="151"/>
      <c r="AA195" s="152"/>
      <c r="AT195" s="148" t="s">
        <v>158</v>
      </c>
      <c r="AU195" s="148" t="s">
        <v>107</v>
      </c>
      <c r="AV195" s="148" t="s">
        <v>107</v>
      </c>
      <c r="AW195" s="148" t="s">
        <v>116</v>
      </c>
      <c r="AX195" s="148" t="s">
        <v>21</v>
      </c>
      <c r="AY195" s="148" t="s">
        <v>151</v>
      </c>
    </row>
    <row r="196" spans="2:64" s="6" customFormat="1" ht="13.5" customHeight="1">
      <c r="B196" s="92"/>
      <c r="C196" s="161" t="s">
        <v>285</v>
      </c>
      <c r="D196" s="161" t="s">
        <v>259</v>
      </c>
      <c r="E196" s="162" t="s">
        <v>286</v>
      </c>
      <c r="F196" s="227" t="s">
        <v>287</v>
      </c>
      <c r="G196" s="228"/>
      <c r="H196" s="228"/>
      <c r="I196" s="228"/>
      <c r="J196" s="163" t="s">
        <v>162</v>
      </c>
      <c r="K196" s="164">
        <v>30</v>
      </c>
      <c r="L196" s="229">
        <v>0</v>
      </c>
      <c r="M196" s="228"/>
      <c r="N196" s="230">
        <f>ROUND($L$196*$K$196,2)</f>
        <v>0</v>
      </c>
      <c r="O196" s="218"/>
      <c r="P196" s="218"/>
      <c r="Q196" s="218"/>
      <c r="R196" s="93"/>
      <c r="T196" s="144"/>
      <c r="U196" s="29" t="s">
        <v>42</v>
      </c>
      <c r="V196" s="145">
        <v>0</v>
      </c>
      <c r="W196" s="145">
        <f>$V$196*$K$196</f>
        <v>0</v>
      </c>
      <c r="X196" s="145">
        <v>1.31</v>
      </c>
      <c r="Y196" s="145">
        <f>$X$196*$K$196</f>
        <v>39.300000000000004</v>
      </c>
      <c r="Z196" s="145">
        <v>0</v>
      </c>
      <c r="AA196" s="146">
        <f>$Z$196*$K$196</f>
        <v>0</v>
      </c>
      <c r="AR196" s="6" t="s">
        <v>179</v>
      </c>
      <c r="AT196" s="6" t="s">
        <v>259</v>
      </c>
      <c r="AU196" s="6" t="s">
        <v>107</v>
      </c>
      <c r="AY196" s="6" t="s">
        <v>151</v>
      </c>
      <c r="BE196" s="84">
        <f>IF($U$196="základní",$N$196,0)</f>
        <v>0</v>
      </c>
      <c r="BF196" s="84">
        <f>IF($U$196="snížená",$N$196,0)</f>
        <v>0</v>
      </c>
      <c r="BG196" s="84">
        <f>IF($U$196="zákl. přenesená",$N$196,0)</f>
        <v>0</v>
      </c>
      <c r="BH196" s="84">
        <f>IF($U$196="sníž. přenesená",$N$196,0)</f>
        <v>0</v>
      </c>
      <c r="BI196" s="84">
        <f>IF($U$196="nulová",$N$196,0)</f>
        <v>0</v>
      </c>
      <c r="BJ196" s="6" t="s">
        <v>21</v>
      </c>
      <c r="BK196" s="84">
        <f>ROUND($L$196*$K$196,2)</f>
        <v>0</v>
      </c>
      <c r="BL196" s="6" t="s">
        <v>156</v>
      </c>
    </row>
    <row r="197" spans="2:63" s="130" customFormat="1" ht="30" customHeight="1">
      <c r="B197" s="131"/>
      <c r="D197" s="139" t="s">
        <v>120</v>
      </c>
      <c r="N197" s="211">
        <f>$BK$197</f>
        <v>0</v>
      </c>
      <c r="O197" s="212"/>
      <c r="P197" s="212"/>
      <c r="Q197" s="212"/>
      <c r="R197" s="134"/>
      <c r="T197" s="135"/>
      <c r="W197" s="136">
        <f>SUM($W$198:$W$199)</f>
        <v>30.88</v>
      </c>
      <c r="Y197" s="136">
        <f>SUM($Y$198:$Y$199)</f>
        <v>20.22064</v>
      </c>
      <c r="AA197" s="137">
        <f>SUM($AA$198:$AA$199)</f>
        <v>0</v>
      </c>
      <c r="AR197" s="133" t="s">
        <v>21</v>
      </c>
      <c r="AT197" s="133" t="s">
        <v>76</v>
      </c>
      <c r="AU197" s="133" t="s">
        <v>21</v>
      </c>
      <c r="AY197" s="133" t="s">
        <v>151</v>
      </c>
      <c r="BK197" s="138">
        <f>SUM($BK$198:$BK$199)</f>
        <v>0</v>
      </c>
    </row>
    <row r="198" spans="2:64" s="6" customFormat="1" ht="24" customHeight="1">
      <c r="B198" s="92"/>
      <c r="C198" s="140" t="s">
        <v>288</v>
      </c>
      <c r="D198" s="140" t="s">
        <v>152</v>
      </c>
      <c r="E198" s="141" t="s">
        <v>289</v>
      </c>
      <c r="F198" s="226" t="s">
        <v>290</v>
      </c>
      <c r="G198" s="218"/>
      <c r="H198" s="218"/>
      <c r="I198" s="218"/>
      <c r="J198" s="142" t="s">
        <v>272</v>
      </c>
      <c r="K198" s="143">
        <v>32</v>
      </c>
      <c r="L198" s="217">
        <v>0</v>
      </c>
      <c r="M198" s="218"/>
      <c r="N198" s="219">
        <f>ROUND($L$198*$K$198,2)</f>
        <v>0</v>
      </c>
      <c r="O198" s="218"/>
      <c r="P198" s="218"/>
      <c r="Q198" s="218"/>
      <c r="R198" s="93"/>
      <c r="T198" s="144"/>
      <c r="U198" s="29" t="s">
        <v>42</v>
      </c>
      <c r="V198" s="145">
        <v>0.965</v>
      </c>
      <c r="W198" s="145">
        <f>$V$198*$K$198</f>
        <v>30.88</v>
      </c>
      <c r="X198" s="145">
        <v>0.24127</v>
      </c>
      <c r="Y198" s="145">
        <f>$X$198*$K$198</f>
        <v>7.72064</v>
      </c>
      <c r="Z198" s="145">
        <v>0</v>
      </c>
      <c r="AA198" s="146">
        <f>$Z$198*$K$198</f>
        <v>0</v>
      </c>
      <c r="AR198" s="6" t="s">
        <v>156</v>
      </c>
      <c r="AT198" s="6" t="s">
        <v>152</v>
      </c>
      <c r="AU198" s="6" t="s">
        <v>107</v>
      </c>
      <c r="AY198" s="6" t="s">
        <v>151</v>
      </c>
      <c r="BE198" s="84">
        <f>IF($U$198="základní",$N$198,0)</f>
        <v>0</v>
      </c>
      <c r="BF198" s="84">
        <f>IF($U$198="snížená",$N$198,0)</f>
        <v>0</v>
      </c>
      <c r="BG198" s="84">
        <f>IF($U$198="zákl. přenesená",$N$198,0)</f>
        <v>0</v>
      </c>
      <c r="BH198" s="84">
        <f>IF($U$198="sníž. přenesená",$N$198,0)</f>
        <v>0</v>
      </c>
      <c r="BI198" s="84">
        <f>IF($U$198="nulová",$N$198,0)</f>
        <v>0</v>
      </c>
      <c r="BJ198" s="6" t="s">
        <v>21</v>
      </c>
      <c r="BK198" s="84">
        <f>ROUND($L$198*$K$198,2)</f>
        <v>0</v>
      </c>
      <c r="BL198" s="6" t="s">
        <v>156</v>
      </c>
    </row>
    <row r="199" spans="2:64" s="6" customFormat="1" ht="13.5" customHeight="1">
      <c r="B199" s="92"/>
      <c r="C199" s="161" t="s">
        <v>291</v>
      </c>
      <c r="D199" s="161" t="s">
        <v>259</v>
      </c>
      <c r="E199" s="162" t="s">
        <v>292</v>
      </c>
      <c r="F199" s="227" t="s">
        <v>293</v>
      </c>
      <c r="G199" s="228"/>
      <c r="H199" s="228"/>
      <c r="I199" s="228"/>
      <c r="J199" s="163" t="s">
        <v>162</v>
      </c>
      <c r="K199" s="164">
        <v>250</v>
      </c>
      <c r="L199" s="229">
        <v>0</v>
      </c>
      <c r="M199" s="228"/>
      <c r="N199" s="230">
        <f>ROUND($L$199*$K$199,2)</f>
        <v>0</v>
      </c>
      <c r="O199" s="218"/>
      <c r="P199" s="218"/>
      <c r="Q199" s="218"/>
      <c r="R199" s="93"/>
      <c r="T199" s="144"/>
      <c r="U199" s="29" t="s">
        <v>42</v>
      </c>
      <c r="V199" s="145">
        <v>0</v>
      </c>
      <c r="W199" s="145">
        <f>$V$199*$K$199</f>
        <v>0</v>
      </c>
      <c r="X199" s="145">
        <v>0.05</v>
      </c>
      <c r="Y199" s="145">
        <f>$X$199*$K$199</f>
        <v>12.5</v>
      </c>
      <c r="Z199" s="145">
        <v>0</v>
      </c>
      <c r="AA199" s="146">
        <f>$Z$199*$K$199</f>
        <v>0</v>
      </c>
      <c r="AR199" s="6" t="s">
        <v>179</v>
      </c>
      <c r="AT199" s="6" t="s">
        <v>259</v>
      </c>
      <c r="AU199" s="6" t="s">
        <v>107</v>
      </c>
      <c r="AY199" s="6" t="s">
        <v>151</v>
      </c>
      <c r="BE199" s="84">
        <f>IF($U$199="základní",$N$199,0)</f>
        <v>0</v>
      </c>
      <c r="BF199" s="84">
        <f>IF($U$199="snížená",$N$199,0)</f>
        <v>0</v>
      </c>
      <c r="BG199" s="84">
        <f>IF($U$199="zákl. přenesená",$N$199,0)</f>
        <v>0</v>
      </c>
      <c r="BH199" s="84">
        <f>IF($U$199="sníž. přenesená",$N$199,0)</f>
        <v>0</v>
      </c>
      <c r="BI199" s="84">
        <f>IF($U$199="nulová",$N$199,0)</f>
        <v>0</v>
      </c>
      <c r="BJ199" s="6" t="s">
        <v>21</v>
      </c>
      <c r="BK199" s="84">
        <f>ROUND($L$199*$K$199,2)</f>
        <v>0</v>
      </c>
      <c r="BL199" s="6" t="s">
        <v>156</v>
      </c>
    </row>
    <row r="200" spans="2:63" s="130" customFormat="1" ht="30" customHeight="1">
      <c r="B200" s="131"/>
      <c r="D200" s="139" t="s">
        <v>121</v>
      </c>
      <c r="N200" s="211">
        <f>$BK$200</f>
        <v>0</v>
      </c>
      <c r="O200" s="212"/>
      <c r="P200" s="212"/>
      <c r="Q200" s="212"/>
      <c r="R200" s="134"/>
      <c r="T200" s="135"/>
      <c r="W200" s="136">
        <f>SUM($W$201:$W$249)</f>
        <v>718.233</v>
      </c>
      <c r="Y200" s="136">
        <f>SUM($Y$201:$Y$249)</f>
        <v>1659.72409</v>
      </c>
      <c r="AA200" s="137">
        <f>SUM($AA$201:$AA$249)</f>
        <v>0</v>
      </c>
      <c r="AR200" s="133" t="s">
        <v>21</v>
      </c>
      <c r="AT200" s="133" t="s">
        <v>76</v>
      </c>
      <c r="AU200" s="133" t="s">
        <v>21</v>
      </c>
      <c r="AY200" s="133" t="s">
        <v>151</v>
      </c>
      <c r="BK200" s="138">
        <f>SUM($BK$201:$BK$249)</f>
        <v>0</v>
      </c>
    </row>
    <row r="201" spans="2:64" s="6" customFormat="1" ht="13.5" customHeight="1">
      <c r="B201" s="92"/>
      <c r="C201" s="140" t="s">
        <v>294</v>
      </c>
      <c r="D201" s="140" t="s">
        <v>152</v>
      </c>
      <c r="E201" s="141" t="s">
        <v>295</v>
      </c>
      <c r="F201" s="226" t="s">
        <v>296</v>
      </c>
      <c r="G201" s="218"/>
      <c r="H201" s="218"/>
      <c r="I201" s="218"/>
      <c r="J201" s="142" t="s">
        <v>155</v>
      </c>
      <c r="K201" s="143">
        <v>785</v>
      </c>
      <c r="L201" s="217">
        <v>0</v>
      </c>
      <c r="M201" s="218"/>
      <c r="N201" s="219">
        <f>ROUND($L$201*$K$201,2)</f>
        <v>0</v>
      </c>
      <c r="O201" s="218"/>
      <c r="P201" s="218"/>
      <c r="Q201" s="218"/>
      <c r="R201" s="93"/>
      <c r="T201" s="144"/>
      <c r="U201" s="29" t="s">
        <v>42</v>
      </c>
      <c r="V201" s="145">
        <v>0.029</v>
      </c>
      <c r="W201" s="145">
        <f>$V$201*$K$201</f>
        <v>22.765</v>
      </c>
      <c r="X201" s="145">
        <v>0.08096</v>
      </c>
      <c r="Y201" s="145">
        <f>$X$201*$K$201</f>
        <v>63.5536</v>
      </c>
      <c r="Z201" s="145">
        <v>0</v>
      </c>
      <c r="AA201" s="146">
        <f>$Z$201*$K$201</f>
        <v>0</v>
      </c>
      <c r="AR201" s="6" t="s">
        <v>156</v>
      </c>
      <c r="AT201" s="6" t="s">
        <v>152</v>
      </c>
      <c r="AU201" s="6" t="s">
        <v>107</v>
      </c>
      <c r="AY201" s="6" t="s">
        <v>151</v>
      </c>
      <c r="BE201" s="84">
        <f>IF($U$201="základní",$N$201,0)</f>
        <v>0</v>
      </c>
      <c r="BF201" s="84">
        <f>IF($U$201="snížená",$N$201,0)</f>
        <v>0</v>
      </c>
      <c r="BG201" s="84">
        <f>IF($U$201="zákl. přenesená",$N$201,0)</f>
        <v>0</v>
      </c>
      <c r="BH201" s="84">
        <f>IF($U$201="sníž. přenesená",$N$201,0)</f>
        <v>0</v>
      </c>
      <c r="BI201" s="84">
        <f>IF($U$201="nulová",$N$201,0)</f>
        <v>0</v>
      </c>
      <c r="BJ201" s="6" t="s">
        <v>21</v>
      </c>
      <c r="BK201" s="84">
        <f>ROUND($L$201*$K$201,2)</f>
        <v>0</v>
      </c>
      <c r="BL201" s="6" t="s">
        <v>156</v>
      </c>
    </row>
    <row r="202" spans="2:47" s="6" customFormat="1" ht="15.75" customHeight="1">
      <c r="B202" s="92"/>
      <c r="F202" s="221" t="s">
        <v>297</v>
      </c>
      <c r="G202" s="180"/>
      <c r="H202" s="180"/>
      <c r="I202" s="180"/>
      <c r="R202" s="93"/>
      <c r="T202" s="159"/>
      <c r="AA202" s="160"/>
      <c r="AT202" s="6" t="s">
        <v>198</v>
      </c>
      <c r="AU202" s="6" t="s">
        <v>107</v>
      </c>
    </row>
    <row r="203" spans="2:51" s="6" customFormat="1" ht="13.5" customHeight="1">
      <c r="B203" s="147"/>
      <c r="E203" s="148"/>
      <c r="F203" s="222" t="s">
        <v>298</v>
      </c>
      <c r="G203" s="223"/>
      <c r="H203" s="223"/>
      <c r="I203" s="223"/>
      <c r="K203" s="149">
        <v>785</v>
      </c>
      <c r="R203" s="150"/>
      <c r="T203" s="151"/>
      <c r="AA203" s="152"/>
      <c r="AT203" s="148" t="s">
        <v>158</v>
      </c>
      <c r="AU203" s="148" t="s">
        <v>107</v>
      </c>
      <c r="AV203" s="148" t="s">
        <v>107</v>
      </c>
      <c r="AW203" s="148" t="s">
        <v>116</v>
      </c>
      <c r="AX203" s="148" t="s">
        <v>77</v>
      </c>
      <c r="AY203" s="148" t="s">
        <v>151</v>
      </c>
    </row>
    <row r="204" spans="2:51" s="6" customFormat="1" ht="13.5" customHeight="1">
      <c r="B204" s="153"/>
      <c r="E204" s="154"/>
      <c r="F204" s="224" t="s">
        <v>159</v>
      </c>
      <c r="G204" s="225"/>
      <c r="H204" s="225"/>
      <c r="I204" s="225"/>
      <c r="K204" s="155">
        <v>785</v>
      </c>
      <c r="R204" s="156"/>
      <c r="T204" s="157"/>
      <c r="AA204" s="158"/>
      <c r="AT204" s="154" t="s">
        <v>158</v>
      </c>
      <c r="AU204" s="154" t="s">
        <v>107</v>
      </c>
      <c r="AV204" s="154" t="s">
        <v>156</v>
      </c>
      <c r="AW204" s="154" t="s">
        <v>77</v>
      </c>
      <c r="AX204" s="154" t="s">
        <v>21</v>
      </c>
      <c r="AY204" s="154" t="s">
        <v>151</v>
      </c>
    </row>
    <row r="205" spans="2:64" s="6" customFormat="1" ht="13.5" customHeight="1">
      <c r="B205" s="92"/>
      <c r="C205" s="140" t="s">
        <v>299</v>
      </c>
      <c r="D205" s="140" t="s">
        <v>152</v>
      </c>
      <c r="E205" s="141" t="s">
        <v>300</v>
      </c>
      <c r="F205" s="226" t="s">
        <v>301</v>
      </c>
      <c r="G205" s="218"/>
      <c r="H205" s="218"/>
      <c r="I205" s="218"/>
      <c r="J205" s="142" t="s">
        <v>155</v>
      </c>
      <c r="K205" s="143">
        <v>1394</v>
      </c>
      <c r="L205" s="217">
        <v>0</v>
      </c>
      <c r="M205" s="218"/>
      <c r="N205" s="219">
        <f>ROUND($L$205*$K$205,2)</f>
        <v>0</v>
      </c>
      <c r="O205" s="218"/>
      <c r="P205" s="218"/>
      <c r="Q205" s="218"/>
      <c r="R205" s="93"/>
      <c r="T205" s="144"/>
      <c r="U205" s="29" t="s">
        <v>42</v>
      </c>
      <c r="V205" s="145">
        <v>0</v>
      </c>
      <c r="W205" s="145">
        <f>$V$205*$K$205</f>
        <v>0</v>
      </c>
      <c r="X205" s="145">
        <v>0.2024</v>
      </c>
      <c r="Y205" s="145">
        <f>$X$205*$K$205</f>
        <v>282.1456</v>
      </c>
      <c r="Z205" s="145">
        <v>0</v>
      </c>
      <c r="AA205" s="146">
        <f>$Z$205*$K$205</f>
        <v>0</v>
      </c>
      <c r="AR205" s="6" t="s">
        <v>156</v>
      </c>
      <c r="AT205" s="6" t="s">
        <v>152</v>
      </c>
      <c r="AU205" s="6" t="s">
        <v>107</v>
      </c>
      <c r="AY205" s="6" t="s">
        <v>151</v>
      </c>
      <c r="BE205" s="84">
        <f>IF($U$205="základní",$N$205,0)</f>
        <v>0</v>
      </c>
      <c r="BF205" s="84">
        <f>IF($U$205="snížená",$N$205,0)</f>
        <v>0</v>
      </c>
      <c r="BG205" s="84">
        <f>IF($U$205="zákl. přenesená",$N$205,0)</f>
        <v>0</v>
      </c>
      <c r="BH205" s="84">
        <f>IF($U$205="sníž. přenesená",$N$205,0)</f>
        <v>0</v>
      </c>
      <c r="BI205" s="84">
        <f>IF($U$205="nulová",$N$205,0)</f>
        <v>0</v>
      </c>
      <c r="BJ205" s="6" t="s">
        <v>21</v>
      </c>
      <c r="BK205" s="84">
        <f>ROUND($L$205*$K$205,2)</f>
        <v>0</v>
      </c>
      <c r="BL205" s="6" t="s">
        <v>156</v>
      </c>
    </row>
    <row r="206" spans="2:47" s="6" customFormat="1" ht="28.5" customHeight="1">
      <c r="B206" s="92"/>
      <c r="F206" s="221" t="s">
        <v>302</v>
      </c>
      <c r="G206" s="180"/>
      <c r="H206" s="180"/>
      <c r="I206" s="180"/>
      <c r="R206" s="93"/>
      <c r="T206" s="159"/>
      <c r="AA206" s="160"/>
      <c r="AT206" s="6" t="s">
        <v>198</v>
      </c>
      <c r="AU206" s="6" t="s">
        <v>107</v>
      </c>
    </row>
    <row r="207" spans="2:51" s="6" customFormat="1" ht="13.5" customHeight="1">
      <c r="B207" s="147"/>
      <c r="E207" s="148"/>
      <c r="F207" s="222" t="s">
        <v>303</v>
      </c>
      <c r="G207" s="223"/>
      <c r="H207" s="223"/>
      <c r="I207" s="223"/>
      <c r="K207" s="149">
        <v>1394</v>
      </c>
      <c r="R207" s="150"/>
      <c r="T207" s="151"/>
      <c r="AA207" s="152"/>
      <c r="AT207" s="148" t="s">
        <v>158</v>
      </c>
      <c r="AU207" s="148" t="s">
        <v>107</v>
      </c>
      <c r="AV207" s="148" t="s">
        <v>107</v>
      </c>
      <c r="AW207" s="148" t="s">
        <v>116</v>
      </c>
      <c r="AX207" s="148" t="s">
        <v>21</v>
      </c>
      <c r="AY207" s="148" t="s">
        <v>151</v>
      </c>
    </row>
    <row r="208" spans="2:64" s="6" customFormat="1" ht="13.5" customHeight="1">
      <c r="B208" s="92"/>
      <c r="C208" s="140" t="s">
        <v>304</v>
      </c>
      <c r="D208" s="140" t="s">
        <v>152</v>
      </c>
      <c r="E208" s="141" t="s">
        <v>305</v>
      </c>
      <c r="F208" s="226" t="s">
        <v>306</v>
      </c>
      <c r="G208" s="218"/>
      <c r="H208" s="218"/>
      <c r="I208" s="218"/>
      <c r="J208" s="142" t="s">
        <v>155</v>
      </c>
      <c r="K208" s="143">
        <v>49</v>
      </c>
      <c r="L208" s="217">
        <v>0</v>
      </c>
      <c r="M208" s="218"/>
      <c r="N208" s="219">
        <f>ROUND($L$208*$K$208,2)</f>
        <v>0</v>
      </c>
      <c r="O208" s="218"/>
      <c r="P208" s="218"/>
      <c r="Q208" s="218"/>
      <c r="R208" s="93"/>
      <c r="T208" s="144"/>
      <c r="U208" s="29" t="s">
        <v>42</v>
      </c>
      <c r="V208" s="145">
        <v>0.016</v>
      </c>
      <c r="W208" s="145">
        <f>$V$208*$K$208</f>
        <v>0.784</v>
      </c>
      <c r="X208" s="145">
        <v>0.30361</v>
      </c>
      <c r="Y208" s="145">
        <f>$X$208*$K$208</f>
        <v>14.87689</v>
      </c>
      <c r="Z208" s="145">
        <v>0</v>
      </c>
      <c r="AA208" s="146">
        <f>$Z$208*$K$208</f>
        <v>0</v>
      </c>
      <c r="AR208" s="6" t="s">
        <v>156</v>
      </c>
      <c r="AT208" s="6" t="s">
        <v>152</v>
      </c>
      <c r="AU208" s="6" t="s">
        <v>107</v>
      </c>
      <c r="AY208" s="6" t="s">
        <v>151</v>
      </c>
      <c r="BE208" s="84">
        <f>IF($U$208="základní",$N$208,0)</f>
        <v>0</v>
      </c>
      <c r="BF208" s="84">
        <f>IF($U$208="snížená",$N$208,0)</f>
        <v>0</v>
      </c>
      <c r="BG208" s="84">
        <f>IF($U$208="zákl. přenesená",$N$208,0)</f>
        <v>0</v>
      </c>
      <c r="BH208" s="84">
        <f>IF($U$208="sníž. přenesená",$N$208,0)</f>
        <v>0</v>
      </c>
      <c r="BI208" s="84">
        <f>IF($U$208="nulová",$N$208,0)</f>
        <v>0</v>
      </c>
      <c r="BJ208" s="6" t="s">
        <v>21</v>
      </c>
      <c r="BK208" s="84">
        <f>ROUND($L$208*$K$208,2)</f>
        <v>0</v>
      </c>
      <c r="BL208" s="6" t="s">
        <v>156</v>
      </c>
    </row>
    <row r="209" spans="2:47" s="6" customFormat="1" ht="15.75" customHeight="1">
      <c r="B209" s="92"/>
      <c r="F209" s="221" t="s">
        <v>307</v>
      </c>
      <c r="G209" s="180"/>
      <c r="H209" s="180"/>
      <c r="I209" s="180"/>
      <c r="R209" s="93"/>
      <c r="T209" s="159"/>
      <c r="AA209" s="160"/>
      <c r="AT209" s="6" t="s">
        <v>198</v>
      </c>
      <c r="AU209" s="6" t="s">
        <v>107</v>
      </c>
    </row>
    <row r="210" spans="2:64" s="6" customFormat="1" ht="24" customHeight="1">
      <c r="B210" s="92"/>
      <c r="C210" s="140" t="s">
        <v>308</v>
      </c>
      <c r="D210" s="140" t="s">
        <v>152</v>
      </c>
      <c r="E210" s="141" t="s">
        <v>309</v>
      </c>
      <c r="F210" s="226" t="s">
        <v>310</v>
      </c>
      <c r="G210" s="218"/>
      <c r="H210" s="218"/>
      <c r="I210" s="218"/>
      <c r="J210" s="142" t="s">
        <v>155</v>
      </c>
      <c r="K210" s="143">
        <v>260</v>
      </c>
      <c r="L210" s="217">
        <v>0</v>
      </c>
      <c r="M210" s="218"/>
      <c r="N210" s="219">
        <f>ROUND($L$210*$K$210,2)</f>
        <v>0</v>
      </c>
      <c r="O210" s="218"/>
      <c r="P210" s="218"/>
      <c r="Q210" s="218"/>
      <c r="R210" s="93"/>
      <c r="T210" s="144"/>
      <c r="U210" s="29" t="s">
        <v>42</v>
      </c>
      <c r="V210" s="145">
        <v>0.025</v>
      </c>
      <c r="W210" s="145">
        <f>$V$210*$K$210</f>
        <v>6.5</v>
      </c>
      <c r="X210" s="145">
        <v>0.19695</v>
      </c>
      <c r="Y210" s="145">
        <f>$X$210*$K$210</f>
        <v>51.206999999999994</v>
      </c>
      <c r="Z210" s="145">
        <v>0</v>
      </c>
      <c r="AA210" s="146">
        <f>$Z$210*$K$210</f>
        <v>0</v>
      </c>
      <c r="AR210" s="6" t="s">
        <v>156</v>
      </c>
      <c r="AT210" s="6" t="s">
        <v>152</v>
      </c>
      <c r="AU210" s="6" t="s">
        <v>107</v>
      </c>
      <c r="AY210" s="6" t="s">
        <v>151</v>
      </c>
      <c r="BE210" s="84">
        <f>IF($U$210="základní",$N$210,0)</f>
        <v>0</v>
      </c>
      <c r="BF210" s="84">
        <f>IF($U$210="snížená",$N$210,0)</f>
        <v>0</v>
      </c>
      <c r="BG210" s="84">
        <f>IF($U$210="zákl. přenesená",$N$210,0)</f>
        <v>0</v>
      </c>
      <c r="BH210" s="84">
        <f>IF($U$210="sníž. přenesená",$N$210,0)</f>
        <v>0</v>
      </c>
      <c r="BI210" s="84">
        <f>IF($U$210="nulová",$N$210,0)</f>
        <v>0</v>
      </c>
      <c r="BJ210" s="6" t="s">
        <v>21</v>
      </c>
      <c r="BK210" s="84">
        <f>ROUND($L$210*$K$210,2)</f>
        <v>0</v>
      </c>
      <c r="BL210" s="6" t="s">
        <v>156</v>
      </c>
    </row>
    <row r="211" spans="2:47" s="6" customFormat="1" ht="15.75" customHeight="1">
      <c r="B211" s="92"/>
      <c r="F211" s="221" t="s">
        <v>311</v>
      </c>
      <c r="G211" s="180"/>
      <c r="H211" s="180"/>
      <c r="I211" s="180"/>
      <c r="R211" s="93"/>
      <c r="T211" s="159"/>
      <c r="AA211" s="160"/>
      <c r="AT211" s="6" t="s">
        <v>198</v>
      </c>
      <c r="AU211" s="6" t="s">
        <v>107</v>
      </c>
    </row>
    <row r="212" spans="2:64" s="6" customFormat="1" ht="13.5" customHeight="1">
      <c r="B212" s="92"/>
      <c r="C212" s="140" t="s">
        <v>312</v>
      </c>
      <c r="D212" s="140" t="s">
        <v>152</v>
      </c>
      <c r="E212" s="141" t="s">
        <v>313</v>
      </c>
      <c r="F212" s="226" t="s">
        <v>314</v>
      </c>
      <c r="G212" s="218"/>
      <c r="H212" s="218"/>
      <c r="I212" s="218"/>
      <c r="J212" s="142" t="s">
        <v>155</v>
      </c>
      <c r="K212" s="143">
        <v>609</v>
      </c>
      <c r="L212" s="217">
        <v>0</v>
      </c>
      <c r="M212" s="218"/>
      <c r="N212" s="219">
        <f>ROUND($L$212*$K$212,2)</f>
        <v>0</v>
      </c>
      <c r="O212" s="218"/>
      <c r="P212" s="218"/>
      <c r="Q212" s="218"/>
      <c r="R212" s="93"/>
      <c r="T212" s="144"/>
      <c r="U212" s="29" t="s">
        <v>42</v>
      </c>
      <c r="V212" s="145">
        <v>0.023</v>
      </c>
      <c r="W212" s="145">
        <f>$V$212*$K$212</f>
        <v>14.007</v>
      </c>
      <c r="X212" s="145">
        <v>0.18907</v>
      </c>
      <c r="Y212" s="145">
        <f>$X$212*$K$212</f>
        <v>115.14362999999999</v>
      </c>
      <c r="Z212" s="145">
        <v>0</v>
      </c>
      <c r="AA212" s="146">
        <f>$Z$212*$K$212</f>
        <v>0</v>
      </c>
      <c r="AR212" s="6" t="s">
        <v>156</v>
      </c>
      <c r="AT212" s="6" t="s">
        <v>152</v>
      </c>
      <c r="AU212" s="6" t="s">
        <v>107</v>
      </c>
      <c r="AY212" s="6" t="s">
        <v>151</v>
      </c>
      <c r="BE212" s="84">
        <f>IF($U$212="základní",$N$212,0)</f>
        <v>0</v>
      </c>
      <c r="BF212" s="84">
        <f>IF($U$212="snížená",$N$212,0)</f>
        <v>0</v>
      </c>
      <c r="BG212" s="84">
        <f>IF($U$212="zákl. přenesená",$N$212,0)</f>
        <v>0</v>
      </c>
      <c r="BH212" s="84">
        <f>IF($U$212="sníž. přenesená",$N$212,0)</f>
        <v>0</v>
      </c>
      <c r="BI212" s="84">
        <f>IF($U$212="nulová",$N$212,0)</f>
        <v>0</v>
      </c>
      <c r="BJ212" s="6" t="s">
        <v>21</v>
      </c>
      <c r="BK212" s="84">
        <f>ROUND($L$212*$K$212,2)</f>
        <v>0</v>
      </c>
      <c r="BL212" s="6" t="s">
        <v>156</v>
      </c>
    </row>
    <row r="213" spans="2:47" s="6" customFormat="1" ht="28.5" customHeight="1">
      <c r="B213" s="92"/>
      <c r="F213" s="221" t="s">
        <v>315</v>
      </c>
      <c r="G213" s="180"/>
      <c r="H213" s="180"/>
      <c r="I213" s="180"/>
      <c r="R213" s="93"/>
      <c r="T213" s="159"/>
      <c r="AA213" s="160"/>
      <c r="AT213" s="6" t="s">
        <v>198</v>
      </c>
      <c r="AU213" s="6" t="s">
        <v>107</v>
      </c>
    </row>
    <row r="214" spans="2:64" s="6" customFormat="1" ht="13.5" customHeight="1">
      <c r="B214" s="92"/>
      <c r="C214" s="140" t="s">
        <v>316</v>
      </c>
      <c r="D214" s="140" t="s">
        <v>152</v>
      </c>
      <c r="E214" s="141" t="s">
        <v>317</v>
      </c>
      <c r="F214" s="226" t="s">
        <v>314</v>
      </c>
      <c r="G214" s="218"/>
      <c r="H214" s="218"/>
      <c r="I214" s="218"/>
      <c r="J214" s="142" t="s">
        <v>155</v>
      </c>
      <c r="K214" s="143">
        <v>525</v>
      </c>
      <c r="L214" s="217">
        <v>0</v>
      </c>
      <c r="M214" s="218"/>
      <c r="N214" s="219">
        <f>ROUND($L$214*$K$214,2)</f>
        <v>0</v>
      </c>
      <c r="O214" s="218"/>
      <c r="P214" s="218"/>
      <c r="Q214" s="218"/>
      <c r="R214" s="93"/>
      <c r="T214" s="144"/>
      <c r="U214" s="29" t="s">
        <v>42</v>
      </c>
      <c r="V214" s="145">
        <v>0.023</v>
      </c>
      <c r="W214" s="145">
        <f>$V$214*$K$214</f>
        <v>12.075</v>
      </c>
      <c r="X214" s="145">
        <v>0.18907</v>
      </c>
      <c r="Y214" s="145">
        <f>$X$214*$K$214</f>
        <v>99.26174999999999</v>
      </c>
      <c r="Z214" s="145">
        <v>0</v>
      </c>
      <c r="AA214" s="146">
        <f>$Z$214*$K$214</f>
        <v>0</v>
      </c>
      <c r="AR214" s="6" t="s">
        <v>156</v>
      </c>
      <c r="AT214" s="6" t="s">
        <v>152</v>
      </c>
      <c r="AU214" s="6" t="s">
        <v>107</v>
      </c>
      <c r="AY214" s="6" t="s">
        <v>151</v>
      </c>
      <c r="BE214" s="84">
        <f>IF($U$214="základní",$N$214,0)</f>
        <v>0</v>
      </c>
      <c r="BF214" s="84">
        <f>IF($U$214="snížená",$N$214,0)</f>
        <v>0</v>
      </c>
      <c r="BG214" s="84">
        <f>IF($U$214="zákl. přenesená",$N$214,0)</f>
        <v>0</v>
      </c>
      <c r="BH214" s="84">
        <f>IF($U$214="sníž. přenesená",$N$214,0)</f>
        <v>0</v>
      </c>
      <c r="BI214" s="84">
        <f>IF($U$214="nulová",$N$214,0)</f>
        <v>0</v>
      </c>
      <c r="BJ214" s="6" t="s">
        <v>21</v>
      </c>
      <c r="BK214" s="84">
        <f>ROUND($L$214*$K$214,2)</f>
        <v>0</v>
      </c>
      <c r="BL214" s="6" t="s">
        <v>156</v>
      </c>
    </row>
    <row r="215" spans="2:47" s="6" customFormat="1" ht="28.5" customHeight="1">
      <c r="B215" s="92"/>
      <c r="F215" s="221" t="s">
        <v>318</v>
      </c>
      <c r="G215" s="180"/>
      <c r="H215" s="180"/>
      <c r="I215" s="180"/>
      <c r="R215" s="93"/>
      <c r="T215" s="159"/>
      <c r="AA215" s="160"/>
      <c r="AT215" s="6" t="s">
        <v>198</v>
      </c>
      <c r="AU215" s="6" t="s">
        <v>107</v>
      </c>
    </row>
    <row r="216" spans="2:64" s="6" customFormat="1" ht="13.5" customHeight="1">
      <c r="B216" s="92"/>
      <c r="C216" s="140" t="s">
        <v>319</v>
      </c>
      <c r="D216" s="140" t="s">
        <v>152</v>
      </c>
      <c r="E216" s="141" t="s">
        <v>320</v>
      </c>
      <c r="F216" s="226" t="s">
        <v>321</v>
      </c>
      <c r="G216" s="218"/>
      <c r="H216" s="218"/>
      <c r="I216" s="218"/>
      <c r="J216" s="142" t="s">
        <v>155</v>
      </c>
      <c r="K216" s="143">
        <v>658</v>
      </c>
      <c r="L216" s="217">
        <v>0</v>
      </c>
      <c r="M216" s="218"/>
      <c r="N216" s="219">
        <f>ROUND($L$216*$K$216,2)</f>
        <v>0</v>
      </c>
      <c r="O216" s="218"/>
      <c r="P216" s="218"/>
      <c r="Q216" s="218"/>
      <c r="R216" s="93"/>
      <c r="T216" s="144"/>
      <c r="U216" s="29" t="s">
        <v>42</v>
      </c>
      <c r="V216" s="145">
        <v>0.029</v>
      </c>
      <c r="W216" s="145">
        <f>$V$216*$K$216</f>
        <v>19.082</v>
      </c>
      <c r="X216" s="145">
        <v>0.378</v>
      </c>
      <c r="Y216" s="145">
        <f>$X$216*$K$216</f>
        <v>248.724</v>
      </c>
      <c r="Z216" s="145">
        <v>0</v>
      </c>
      <c r="AA216" s="146">
        <f>$Z$216*$K$216</f>
        <v>0</v>
      </c>
      <c r="AR216" s="6" t="s">
        <v>156</v>
      </c>
      <c r="AT216" s="6" t="s">
        <v>152</v>
      </c>
      <c r="AU216" s="6" t="s">
        <v>107</v>
      </c>
      <c r="AY216" s="6" t="s">
        <v>151</v>
      </c>
      <c r="BE216" s="84">
        <f>IF($U$216="základní",$N$216,0)</f>
        <v>0</v>
      </c>
      <c r="BF216" s="84">
        <f>IF($U$216="snížená",$N$216,0)</f>
        <v>0</v>
      </c>
      <c r="BG216" s="84">
        <f>IF($U$216="zákl. přenesená",$N$216,0)</f>
        <v>0</v>
      </c>
      <c r="BH216" s="84">
        <f>IF($U$216="sníž. přenesená",$N$216,0)</f>
        <v>0</v>
      </c>
      <c r="BI216" s="84">
        <f>IF($U$216="nulová",$N$216,0)</f>
        <v>0</v>
      </c>
      <c r="BJ216" s="6" t="s">
        <v>21</v>
      </c>
      <c r="BK216" s="84">
        <f>ROUND($L$216*$K$216,2)</f>
        <v>0</v>
      </c>
      <c r="BL216" s="6" t="s">
        <v>156</v>
      </c>
    </row>
    <row r="217" spans="2:47" s="6" customFormat="1" ht="28.5" customHeight="1">
      <c r="B217" s="92"/>
      <c r="F217" s="221" t="s">
        <v>322</v>
      </c>
      <c r="G217" s="180"/>
      <c r="H217" s="180"/>
      <c r="I217" s="180"/>
      <c r="R217" s="93"/>
      <c r="T217" s="159"/>
      <c r="AA217" s="160"/>
      <c r="AT217" s="6" t="s">
        <v>198</v>
      </c>
      <c r="AU217" s="6" t="s">
        <v>107</v>
      </c>
    </row>
    <row r="218" spans="2:51" s="6" customFormat="1" ht="13.5" customHeight="1">
      <c r="B218" s="147"/>
      <c r="E218" s="148"/>
      <c r="F218" s="222" t="s">
        <v>323</v>
      </c>
      <c r="G218" s="223"/>
      <c r="H218" s="223"/>
      <c r="I218" s="223"/>
      <c r="K218" s="149">
        <v>658</v>
      </c>
      <c r="R218" s="150"/>
      <c r="T218" s="151"/>
      <c r="AA218" s="152"/>
      <c r="AT218" s="148" t="s">
        <v>158</v>
      </c>
      <c r="AU218" s="148" t="s">
        <v>107</v>
      </c>
      <c r="AV218" s="148" t="s">
        <v>107</v>
      </c>
      <c r="AW218" s="148" t="s">
        <v>116</v>
      </c>
      <c r="AX218" s="148" t="s">
        <v>21</v>
      </c>
      <c r="AY218" s="148" t="s">
        <v>151</v>
      </c>
    </row>
    <row r="219" spans="2:64" s="6" customFormat="1" ht="13.5" customHeight="1">
      <c r="B219" s="92"/>
      <c r="C219" s="140" t="s">
        <v>324</v>
      </c>
      <c r="D219" s="140" t="s">
        <v>152</v>
      </c>
      <c r="E219" s="141" t="s">
        <v>325</v>
      </c>
      <c r="F219" s="226" t="s">
        <v>321</v>
      </c>
      <c r="G219" s="218"/>
      <c r="H219" s="218"/>
      <c r="I219" s="218"/>
      <c r="J219" s="142" t="s">
        <v>155</v>
      </c>
      <c r="K219" s="143">
        <v>525</v>
      </c>
      <c r="L219" s="217">
        <v>0</v>
      </c>
      <c r="M219" s="218"/>
      <c r="N219" s="219">
        <f>ROUND($L$219*$K$219,2)</f>
        <v>0</v>
      </c>
      <c r="O219" s="218"/>
      <c r="P219" s="218"/>
      <c r="Q219" s="218"/>
      <c r="R219" s="93"/>
      <c r="T219" s="144"/>
      <c r="U219" s="29" t="s">
        <v>42</v>
      </c>
      <c r="V219" s="145">
        <v>0.029</v>
      </c>
      <c r="W219" s="145">
        <f>$V$219*$K$219</f>
        <v>15.225000000000001</v>
      </c>
      <c r="X219" s="145">
        <v>0.378</v>
      </c>
      <c r="Y219" s="145">
        <f>$X$219*$K$219</f>
        <v>198.45</v>
      </c>
      <c r="Z219" s="145">
        <v>0</v>
      </c>
      <c r="AA219" s="146">
        <f>$Z$219*$K$219</f>
        <v>0</v>
      </c>
      <c r="AR219" s="6" t="s">
        <v>156</v>
      </c>
      <c r="AT219" s="6" t="s">
        <v>152</v>
      </c>
      <c r="AU219" s="6" t="s">
        <v>107</v>
      </c>
      <c r="AY219" s="6" t="s">
        <v>151</v>
      </c>
      <c r="BE219" s="84">
        <f>IF($U$219="základní",$N$219,0)</f>
        <v>0</v>
      </c>
      <c r="BF219" s="84">
        <f>IF($U$219="snížená",$N$219,0)</f>
        <v>0</v>
      </c>
      <c r="BG219" s="84">
        <f>IF($U$219="zákl. přenesená",$N$219,0)</f>
        <v>0</v>
      </c>
      <c r="BH219" s="84">
        <f>IF($U$219="sníž. přenesená",$N$219,0)</f>
        <v>0</v>
      </c>
      <c r="BI219" s="84">
        <f>IF($U$219="nulová",$N$219,0)</f>
        <v>0</v>
      </c>
      <c r="BJ219" s="6" t="s">
        <v>21</v>
      </c>
      <c r="BK219" s="84">
        <f>ROUND($L$219*$K$219,2)</f>
        <v>0</v>
      </c>
      <c r="BL219" s="6" t="s">
        <v>156</v>
      </c>
    </row>
    <row r="220" spans="2:47" s="6" customFormat="1" ht="41.25" customHeight="1">
      <c r="B220" s="92"/>
      <c r="F220" s="221" t="s">
        <v>326</v>
      </c>
      <c r="G220" s="180"/>
      <c r="H220" s="180"/>
      <c r="I220" s="180"/>
      <c r="R220" s="93"/>
      <c r="T220" s="159"/>
      <c r="AA220" s="160"/>
      <c r="AT220" s="6" t="s">
        <v>198</v>
      </c>
      <c r="AU220" s="6" t="s">
        <v>107</v>
      </c>
    </row>
    <row r="221" spans="2:64" s="6" customFormat="1" ht="24" customHeight="1">
      <c r="B221" s="92"/>
      <c r="C221" s="140" t="s">
        <v>327</v>
      </c>
      <c r="D221" s="140" t="s">
        <v>152</v>
      </c>
      <c r="E221" s="141" t="s">
        <v>328</v>
      </c>
      <c r="F221" s="226" t="s">
        <v>329</v>
      </c>
      <c r="G221" s="218"/>
      <c r="H221" s="218"/>
      <c r="I221" s="218"/>
      <c r="J221" s="142" t="s">
        <v>155</v>
      </c>
      <c r="K221" s="143">
        <v>609</v>
      </c>
      <c r="L221" s="217">
        <v>0</v>
      </c>
      <c r="M221" s="218"/>
      <c r="N221" s="219">
        <f>ROUND($L$221*$K$221,2)</f>
        <v>0</v>
      </c>
      <c r="O221" s="218"/>
      <c r="P221" s="218"/>
      <c r="Q221" s="218"/>
      <c r="R221" s="93"/>
      <c r="T221" s="144"/>
      <c r="U221" s="29" t="s">
        <v>42</v>
      </c>
      <c r="V221" s="145">
        <v>0.035</v>
      </c>
      <c r="W221" s="145">
        <f>$V$221*$K$221</f>
        <v>21.315</v>
      </c>
      <c r="X221" s="145">
        <v>0.26376</v>
      </c>
      <c r="Y221" s="145">
        <f>$X$221*$K$221</f>
        <v>160.62984</v>
      </c>
      <c r="Z221" s="145">
        <v>0</v>
      </c>
      <c r="AA221" s="146">
        <f>$Z$221*$K$221</f>
        <v>0</v>
      </c>
      <c r="AR221" s="6" t="s">
        <v>156</v>
      </c>
      <c r="AT221" s="6" t="s">
        <v>152</v>
      </c>
      <c r="AU221" s="6" t="s">
        <v>107</v>
      </c>
      <c r="AY221" s="6" t="s">
        <v>151</v>
      </c>
      <c r="BE221" s="84">
        <f>IF($U$221="základní",$N$221,0)</f>
        <v>0</v>
      </c>
      <c r="BF221" s="84">
        <f>IF($U$221="snížená",$N$221,0)</f>
        <v>0</v>
      </c>
      <c r="BG221" s="84">
        <f>IF($U$221="zákl. přenesená",$N$221,0)</f>
        <v>0</v>
      </c>
      <c r="BH221" s="84">
        <f>IF($U$221="sníž. přenesená",$N$221,0)</f>
        <v>0</v>
      </c>
      <c r="BI221" s="84">
        <f>IF($U$221="nulová",$N$221,0)</f>
        <v>0</v>
      </c>
      <c r="BJ221" s="6" t="s">
        <v>21</v>
      </c>
      <c r="BK221" s="84">
        <f>ROUND($L$221*$K$221,2)</f>
        <v>0</v>
      </c>
      <c r="BL221" s="6" t="s">
        <v>156</v>
      </c>
    </row>
    <row r="222" spans="2:47" s="6" customFormat="1" ht="15.75" customHeight="1">
      <c r="B222" s="92"/>
      <c r="F222" s="221" t="s">
        <v>330</v>
      </c>
      <c r="G222" s="180"/>
      <c r="H222" s="180"/>
      <c r="I222" s="180"/>
      <c r="R222" s="93"/>
      <c r="T222" s="159"/>
      <c r="AA222" s="160"/>
      <c r="AT222" s="6" t="s">
        <v>198</v>
      </c>
      <c r="AU222" s="6" t="s">
        <v>107</v>
      </c>
    </row>
    <row r="223" spans="2:64" s="6" customFormat="1" ht="24" customHeight="1">
      <c r="B223" s="92"/>
      <c r="C223" s="140" t="s">
        <v>331</v>
      </c>
      <c r="D223" s="140" t="s">
        <v>152</v>
      </c>
      <c r="E223" s="141" t="s">
        <v>332</v>
      </c>
      <c r="F223" s="226" t="s">
        <v>333</v>
      </c>
      <c r="G223" s="218"/>
      <c r="H223" s="218"/>
      <c r="I223" s="218"/>
      <c r="J223" s="142" t="s">
        <v>155</v>
      </c>
      <c r="K223" s="143">
        <v>609</v>
      </c>
      <c r="L223" s="217">
        <v>0</v>
      </c>
      <c r="M223" s="218"/>
      <c r="N223" s="219">
        <f>ROUND($L$223*$K$223,2)</f>
        <v>0</v>
      </c>
      <c r="O223" s="218"/>
      <c r="P223" s="218"/>
      <c r="Q223" s="218"/>
      <c r="R223" s="93"/>
      <c r="T223" s="144"/>
      <c r="U223" s="29" t="s">
        <v>42</v>
      </c>
      <c r="V223" s="145">
        <v>0.016</v>
      </c>
      <c r="W223" s="145">
        <f>$V$223*$K$223</f>
        <v>9.744</v>
      </c>
      <c r="X223" s="145">
        <v>0.12966</v>
      </c>
      <c r="Y223" s="145">
        <f>$X$223*$K$223</f>
        <v>78.96294</v>
      </c>
      <c r="Z223" s="145">
        <v>0</v>
      </c>
      <c r="AA223" s="146">
        <f>$Z$223*$K$223</f>
        <v>0</v>
      </c>
      <c r="AR223" s="6" t="s">
        <v>156</v>
      </c>
      <c r="AT223" s="6" t="s">
        <v>152</v>
      </c>
      <c r="AU223" s="6" t="s">
        <v>107</v>
      </c>
      <c r="AY223" s="6" t="s">
        <v>151</v>
      </c>
      <c r="BE223" s="84">
        <f>IF($U$223="základní",$N$223,0)</f>
        <v>0</v>
      </c>
      <c r="BF223" s="84">
        <f>IF($U$223="snížená",$N$223,0)</f>
        <v>0</v>
      </c>
      <c r="BG223" s="84">
        <f>IF($U$223="zákl. přenesená",$N$223,0)</f>
        <v>0</v>
      </c>
      <c r="BH223" s="84">
        <f>IF($U$223="sníž. přenesená",$N$223,0)</f>
        <v>0</v>
      </c>
      <c r="BI223" s="84">
        <f>IF($U$223="nulová",$N$223,0)</f>
        <v>0</v>
      </c>
      <c r="BJ223" s="6" t="s">
        <v>21</v>
      </c>
      <c r="BK223" s="84">
        <f>ROUND($L$223*$K$223,2)</f>
        <v>0</v>
      </c>
      <c r="BL223" s="6" t="s">
        <v>156</v>
      </c>
    </row>
    <row r="224" spans="2:47" s="6" customFormat="1" ht="15.75" customHeight="1">
      <c r="B224" s="92"/>
      <c r="F224" s="221" t="s">
        <v>330</v>
      </c>
      <c r="G224" s="180"/>
      <c r="H224" s="180"/>
      <c r="I224" s="180"/>
      <c r="R224" s="93"/>
      <c r="T224" s="159"/>
      <c r="AA224" s="160"/>
      <c r="AT224" s="6" t="s">
        <v>198</v>
      </c>
      <c r="AU224" s="6" t="s">
        <v>107</v>
      </c>
    </row>
    <row r="225" spans="2:64" s="6" customFormat="1" ht="24" customHeight="1">
      <c r="B225" s="92"/>
      <c r="C225" s="140" t="s">
        <v>334</v>
      </c>
      <c r="D225" s="140" t="s">
        <v>152</v>
      </c>
      <c r="E225" s="141" t="s">
        <v>335</v>
      </c>
      <c r="F225" s="226" t="s">
        <v>336</v>
      </c>
      <c r="G225" s="218"/>
      <c r="H225" s="218"/>
      <c r="I225" s="218"/>
      <c r="J225" s="142" t="s">
        <v>155</v>
      </c>
      <c r="K225" s="143">
        <v>609</v>
      </c>
      <c r="L225" s="217">
        <v>0</v>
      </c>
      <c r="M225" s="218"/>
      <c r="N225" s="219">
        <f>ROUND($L$225*$K$225,2)</f>
        <v>0</v>
      </c>
      <c r="O225" s="218"/>
      <c r="P225" s="218"/>
      <c r="Q225" s="218"/>
      <c r="R225" s="93"/>
      <c r="T225" s="144"/>
      <c r="U225" s="29" t="s">
        <v>42</v>
      </c>
      <c r="V225" s="145">
        <v>0.016</v>
      </c>
      <c r="W225" s="145">
        <f>$V$225*$K$225</f>
        <v>9.744</v>
      </c>
      <c r="X225" s="145">
        <v>0.12966</v>
      </c>
      <c r="Y225" s="145">
        <f>$X$225*$K$225</f>
        <v>78.96294</v>
      </c>
      <c r="Z225" s="145">
        <v>0</v>
      </c>
      <c r="AA225" s="146">
        <f>$Z$225*$K$225</f>
        <v>0</v>
      </c>
      <c r="AR225" s="6" t="s">
        <v>156</v>
      </c>
      <c r="AT225" s="6" t="s">
        <v>152</v>
      </c>
      <c r="AU225" s="6" t="s">
        <v>107</v>
      </c>
      <c r="AY225" s="6" t="s">
        <v>151</v>
      </c>
      <c r="BE225" s="84">
        <f>IF($U$225="základní",$N$225,0)</f>
        <v>0</v>
      </c>
      <c r="BF225" s="84">
        <f>IF($U$225="snížená",$N$225,0)</f>
        <v>0</v>
      </c>
      <c r="BG225" s="84">
        <f>IF($U$225="zákl. přenesená",$N$225,0)</f>
        <v>0</v>
      </c>
      <c r="BH225" s="84">
        <f>IF($U$225="sníž. přenesená",$N$225,0)</f>
        <v>0</v>
      </c>
      <c r="BI225" s="84">
        <f>IF($U$225="nulová",$N$225,0)</f>
        <v>0</v>
      </c>
      <c r="BJ225" s="6" t="s">
        <v>21</v>
      </c>
      <c r="BK225" s="84">
        <f>ROUND($L$225*$K$225,2)</f>
        <v>0</v>
      </c>
      <c r="BL225" s="6" t="s">
        <v>156</v>
      </c>
    </row>
    <row r="226" spans="2:47" s="6" customFormat="1" ht="15.75" customHeight="1">
      <c r="B226" s="92"/>
      <c r="F226" s="221" t="s">
        <v>330</v>
      </c>
      <c r="G226" s="180"/>
      <c r="H226" s="180"/>
      <c r="I226" s="180"/>
      <c r="R226" s="93"/>
      <c r="T226" s="159"/>
      <c r="AA226" s="160"/>
      <c r="AT226" s="6" t="s">
        <v>198</v>
      </c>
      <c r="AU226" s="6" t="s">
        <v>107</v>
      </c>
    </row>
    <row r="227" spans="2:64" s="6" customFormat="1" ht="24" customHeight="1">
      <c r="B227" s="92"/>
      <c r="C227" s="140" t="s">
        <v>337</v>
      </c>
      <c r="D227" s="140" t="s">
        <v>152</v>
      </c>
      <c r="E227" s="141" t="s">
        <v>338</v>
      </c>
      <c r="F227" s="226" t="s">
        <v>339</v>
      </c>
      <c r="G227" s="218"/>
      <c r="H227" s="218"/>
      <c r="I227" s="218"/>
      <c r="J227" s="142" t="s">
        <v>155</v>
      </c>
      <c r="K227" s="143">
        <v>101.75</v>
      </c>
      <c r="L227" s="217">
        <v>0</v>
      </c>
      <c r="M227" s="218"/>
      <c r="N227" s="219">
        <f>ROUND($L$227*$K$227,2)</f>
        <v>0</v>
      </c>
      <c r="O227" s="218"/>
      <c r="P227" s="218"/>
      <c r="Q227" s="218"/>
      <c r="R227" s="93"/>
      <c r="T227" s="144"/>
      <c r="U227" s="29" t="s">
        <v>42</v>
      </c>
      <c r="V227" s="145">
        <v>1.024</v>
      </c>
      <c r="W227" s="145">
        <f>$V$227*$K$227</f>
        <v>104.19200000000001</v>
      </c>
      <c r="X227" s="145">
        <v>0.19536</v>
      </c>
      <c r="Y227" s="145">
        <f>$X$227*$K$227</f>
        <v>19.87788</v>
      </c>
      <c r="Z227" s="145">
        <v>0</v>
      </c>
      <c r="AA227" s="146">
        <f>$Z$227*$K$227</f>
        <v>0</v>
      </c>
      <c r="AR227" s="6" t="s">
        <v>156</v>
      </c>
      <c r="AT227" s="6" t="s">
        <v>152</v>
      </c>
      <c r="AU227" s="6" t="s">
        <v>107</v>
      </c>
      <c r="AY227" s="6" t="s">
        <v>151</v>
      </c>
      <c r="BE227" s="84">
        <f>IF($U$227="základní",$N$227,0)</f>
        <v>0</v>
      </c>
      <c r="BF227" s="84">
        <f>IF($U$227="snížená",$N$227,0)</f>
        <v>0</v>
      </c>
      <c r="BG227" s="84">
        <f>IF($U$227="zákl. přenesená",$N$227,0)</f>
        <v>0</v>
      </c>
      <c r="BH227" s="84">
        <f>IF($U$227="sníž. přenesená",$N$227,0)</f>
        <v>0</v>
      </c>
      <c r="BI227" s="84">
        <f>IF($U$227="nulová",$N$227,0)</f>
        <v>0</v>
      </c>
      <c r="BJ227" s="6" t="s">
        <v>21</v>
      </c>
      <c r="BK227" s="84">
        <f>ROUND($L$227*$K$227,2)</f>
        <v>0</v>
      </c>
      <c r="BL227" s="6" t="s">
        <v>156</v>
      </c>
    </row>
    <row r="228" spans="2:47" s="6" customFormat="1" ht="28.5" customHeight="1">
      <c r="B228" s="92"/>
      <c r="F228" s="221" t="s">
        <v>340</v>
      </c>
      <c r="G228" s="180"/>
      <c r="H228" s="180"/>
      <c r="I228" s="180"/>
      <c r="R228" s="93"/>
      <c r="T228" s="159"/>
      <c r="AA228" s="160"/>
      <c r="AT228" s="6" t="s">
        <v>198</v>
      </c>
      <c r="AU228" s="6" t="s">
        <v>107</v>
      </c>
    </row>
    <row r="229" spans="2:51" s="6" customFormat="1" ht="13.5" customHeight="1">
      <c r="B229" s="147"/>
      <c r="E229" s="148"/>
      <c r="F229" s="222" t="s">
        <v>341</v>
      </c>
      <c r="G229" s="223"/>
      <c r="H229" s="223"/>
      <c r="I229" s="223"/>
      <c r="K229" s="149">
        <v>49</v>
      </c>
      <c r="R229" s="150"/>
      <c r="T229" s="151"/>
      <c r="AA229" s="152"/>
      <c r="AT229" s="148" t="s">
        <v>158</v>
      </c>
      <c r="AU229" s="148" t="s">
        <v>107</v>
      </c>
      <c r="AV229" s="148" t="s">
        <v>107</v>
      </c>
      <c r="AW229" s="148" t="s">
        <v>116</v>
      </c>
      <c r="AX229" s="148" t="s">
        <v>77</v>
      </c>
      <c r="AY229" s="148" t="s">
        <v>151</v>
      </c>
    </row>
    <row r="230" spans="2:51" s="6" customFormat="1" ht="13.5" customHeight="1">
      <c r="B230" s="147"/>
      <c r="E230" s="148"/>
      <c r="F230" s="222" t="s">
        <v>342</v>
      </c>
      <c r="G230" s="223"/>
      <c r="H230" s="223"/>
      <c r="I230" s="223"/>
      <c r="K230" s="149">
        <v>52.75</v>
      </c>
      <c r="R230" s="150"/>
      <c r="T230" s="151"/>
      <c r="AA230" s="152"/>
      <c r="AT230" s="148" t="s">
        <v>158</v>
      </c>
      <c r="AU230" s="148" t="s">
        <v>107</v>
      </c>
      <c r="AV230" s="148" t="s">
        <v>107</v>
      </c>
      <c r="AW230" s="148" t="s">
        <v>116</v>
      </c>
      <c r="AX230" s="148" t="s">
        <v>77</v>
      </c>
      <c r="AY230" s="148" t="s">
        <v>151</v>
      </c>
    </row>
    <row r="231" spans="2:51" s="6" customFormat="1" ht="13.5" customHeight="1">
      <c r="B231" s="153"/>
      <c r="E231" s="154"/>
      <c r="F231" s="224" t="s">
        <v>159</v>
      </c>
      <c r="G231" s="225"/>
      <c r="H231" s="225"/>
      <c r="I231" s="225"/>
      <c r="K231" s="155">
        <v>101.75</v>
      </c>
      <c r="R231" s="156"/>
      <c r="T231" s="157"/>
      <c r="AA231" s="158"/>
      <c r="AT231" s="154" t="s">
        <v>158</v>
      </c>
      <c r="AU231" s="154" t="s">
        <v>107</v>
      </c>
      <c r="AV231" s="154" t="s">
        <v>156</v>
      </c>
      <c r="AW231" s="154" t="s">
        <v>77</v>
      </c>
      <c r="AX231" s="154" t="s">
        <v>21</v>
      </c>
      <c r="AY231" s="154" t="s">
        <v>151</v>
      </c>
    </row>
    <row r="232" spans="2:64" s="6" customFormat="1" ht="24" customHeight="1">
      <c r="B232" s="92"/>
      <c r="C232" s="161" t="s">
        <v>343</v>
      </c>
      <c r="D232" s="161" t="s">
        <v>259</v>
      </c>
      <c r="E232" s="162" t="s">
        <v>344</v>
      </c>
      <c r="F232" s="227" t="s">
        <v>345</v>
      </c>
      <c r="G232" s="228"/>
      <c r="H232" s="228"/>
      <c r="I232" s="228"/>
      <c r="J232" s="163" t="s">
        <v>231</v>
      </c>
      <c r="K232" s="164">
        <v>19.567</v>
      </c>
      <c r="L232" s="229">
        <v>0</v>
      </c>
      <c r="M232" s="228"/>
      <c r="N232" s="230">
        <f>ROUND($L$232*$K$232,2)</f>
        <v>0</v>
      </c>
      <c r="O232" s="218"/>
      <c r="P232" s="218"/>
      <c r="Q232" s="218"/>
      <c r="R232" s="93"/>
      <c r="T232" s="144"/>
      <c r="U232" s="29" t="s">
        <v>42</v>
      </c>
      <c r="V232" s="145">
        <v>0</v>
      </c>
      <c r="W232" s="145">
        <f>$V$232*$K$232</f>
        <v>0</v>
      </c>
      <c r="X232" s="145">
        <v>1</v>
      </c>
      <c r="Y232" s="145">
        <f>$X$232*$K$232</f>
        <v>19.567</v>
      </c>
      <c r="Z232" s="145">
        <v>0</v>
      </c>
      <c r="AA232" s="146">
        <f>$Z$232*$K$232</f>
        <v>0</v>
      </c>
      <c r="AR232" s="6" t="s">
        <v>179</v>
      </c>
      <c r="AT232" s="6" t="s">
        <v>259</v>
      </c>
      <c r="AU232" s="6" t="s">
        <v>107</v>
      </c>
      <c r="AY232" s="6" t="s">
        <v>151</v>
      </c>
      <c r="BE232" s="84">
        <f>IF($U$232="základní",$N$232,0)</f>
        <v>0</v>
      </c>
      <c r="BF232" s="84">
        <f>IF($U$232="snížená",$N$232,0)</f>
        <v>0</v>
      </c>
      <c r="BG232" s="84">
        <f>IF($U$232="zákl. přenesená",$N$232,0)</f>
        <v>0</v>
      </c>
      <c r="BH232" s="84">
        <f>IF($U$232="sníž. přenesená",$N$232,0)</f>
        <v>0</v>
      </c>
      <c r="BI232" s="84">
        <f>IF($U$232="nulová",$N$232,0)</f>
        <v>0</v>
      </c>
      <c r="BJ232" s="6" t="s">
        <v>21</v>
      </c>
      <c r="BK232" s="84">
        <f>ROUND($L$232*$K$232,2)</f>
        <v>0</v>
      </c>
      <c r="BL232" s="6" t="s">
        <v>156</v>
      </c>
    </row>
    <row r="233" spans="2:47" s="6" customFormat="1" ht="28.5" customHeight="1">
      <c r="B233" s="92"/>
      <c r="F233" s="221" t="s">
        <v>340</v>
      </c>
      <c r="G233" s="180"/>
      <c r="H233" s="180"/>
      <c r="I233" s="180"/>
      <c r="R233" s="93"/>
      <c r="T233" s="159"/>
      <c r="AA233" s="160"/>
      <c r="AT233" s="6" t="s">
        <v>198</v>
      </c>
      <c r="AU233" s="6" t="s">
        <v>107</v>
      </c>
    </row>
    <row r="234" spans="2:64" s="6" customFormat="1" ht="24" customHeight="1">
      <c r="B234" s="92"/>
      <c r="C234" s="161" t="s">
        <v>346</v>
      </c>
      <c r="D234" s="161" t="s">
        <v>259</v>
      </c>
      <c r="E234" s="162" t="s">
        <v>347</v>
      </c>
      <c r="F234" s="227" t="s">
        <v>348</v>
      </c>
      <c r="G234" s="228"/>
      <c r="H234" s="228"/>
      <c r="I234" s="228"/>
      <c r="J234" s="163" t="s">
        <v>189</v>
      </c>
      <c r="K234" s="164">
        <v>8.33</v>
      </c>
      <c r="L234" s="229">
        <v>0</v>
      </c>
      <c r="M234" s="228"/>
      <c r="N234" s="230">
        <f>ROUND($L$234*$K$234,2)</f>
        <v>0</v>
      </c>
      <c r="O234" s="218"/>
      <c r="P234" s="218"/>
      <c r="Q234" s="218"/>
      <c r="R234" s="93"/>
      <c r="T234" s="144"/>
      <c r="U234" s="29" t="s">
        <v>42</v>
      </c>
      <c r="V234" s="145">
        <v>0</v>
      </c>
      <c r="W234" s="145">
        <f>$V$234*$K$234</f>
        <v>0</v>
      </c>
      <c r="X234" s="145">
        <v>2.529</v>
      </c>
      <c r="Y234" s="145">
        <f>$X$234*$K$234</f>
        <v>21.06657</v>
      </c>
      <c r="Z234" s="145">
        <v>0</v>
      </c>
      <c r="AA234" s="146">
        <f>$Z$234*$K$234</f>
        <v>0</v>
      </c>
      <c r="AR234" s="6" t="s">
        <v>179</v>
      </c>
      <c r="AT234" s="6" t="s">
        <v>259</v>
      </c>
      <c r="AU234" s="6" t="s">
        <v>107</v>
      </c>
      <c r="AY234" s="6" t="s">
        <v>151</v>
      </c>
      <c r="BE234" s="84">
        <f>IF($U$234="základní",$N$234,0)</f>
        <v>0</v>
      </c>
      <c r="BF234" s="84">
        <f>IF($U$234="snížená",$N$234,0)</f>
        <v>0</v>
      </c>
      <c r="BG234" s="84">
        <f>IF($U$234="zákl. přenesená",$N$234,0)</f>
        <v>0</v>
      </c>
      <c r="BH234" s="84">
        <f>IF($U$234="sníž. přenesená",$N$234,0)</f>
        <v>0</v>
      </c>
      <c r="BI234" s="84">
        <f>IF($U$234="nulová",$N$234,0)</f>
        <v>0</v>
      </c>
      <c r="BJ234" s="6" t="s">
        <v>21</v>
      </c>
      <c r="BK234" s="84">
        <f>ROUND($L$234*$K$234,2)</f>
        <v>0</v>
      </c>
      <c r="BL234" s="6" t="s">
        <v>156</v>
      </c>
    </row>
    <row r="235" spans="2:47" s="6" customFormat="1" ht="15.75" customHeight="1">
      <c r="B235" s="92"/>
      <c r="F235" s="221" t="s">
        <v>307</v>
      </c>
      <c r="G235" s="180"/>
      <c r="H235" s="180"/>
      <c r="I235" s="180"/>
      <c r="R235" s="93"/>
      <c r="T235" s="159"/>
      <c r="AA235" s="160"/>
      <c r="AT235" s="6" t="s">
        <v>198</v>
      </c>
      <c r="AU235" s="6" t="s">
        <v>107</v>
      </c>
    </row>
    <row r="236" spans="2:51" s="6" customFormat="1" ht="13.5" customHeight="1">
      <c r="B236" s="147"/>
      <c r="E236" s="148"/>
      <c r="F236" s="222" t="s">
        <v>349</v>
      </c>
      <c r="G236" s="223"/>
      <c r="H236" s="223"/>
      <c r="I236" s="223"/>
      <c r="K236" s="149">
        <v>8.33</v>
      </c>
      <c r="R236" s="150"/>
      <c r="T236" s="151"/>
      <c r="AA236" s="152"/>
      <c r="AT236" s="148" t="s">
        <v>158</v>
      </c>
      <c r="AU236" s="148" t="s">
        <v>107</v>
      </c>
      <c r="AV236" s="148" t="s">
        <v>107</v>
      </c>
      <c r="AW236" s="148" t="s">
        <v>116</v>
      </c>
      <c r="AX236" s="148" t="s">
        <v>21</v>
      </c>
      <c r="AY236" s="148" t="s">
        <v>151</v>
      </c>
    </row>
    <row r="237" spans="2:64" s="6" customFormat="1" ht="24" customHeight="1">
      <c r="B237" s="92"/>
      <c r="C237" s="140" t="s">
        <v>350</v>
      </c>
      <c r="D237" s="140" t="s">
        <v>152</v>
      </c>
      <c r="E237" s="141" t="s">
        <v>351</v>
      </c>
      <c r="F237" s="226" t="s">
        <v>352</v>
      </c>
      <c r="G237" s="218"/>
      <c r="H237" s="218"/>
      <c r="I237" s="218"/>
      <c r="J237" s="142" t="s">
        <v>155</v>
      </c>
      <c r="K237" s="143">
        <v>260</v>
      </c>
      <c r="L237" s="217">
        <v>0</v>
      </c>
      <c r="M237" s="218"/>
      <c r="N237" s="219">
        <f>ROUND($L$237*$K$237,2)</f>
        <v>0</v>
      </c>
      <c r="O237" s="218"/>
      <c r="P237" s="218"/>
      <c r="Q237" s="218"/>
      <c r="R237" s="93"/>
      <c r="T237" s="144"/>
      <c r="U237" s="29" t="s">
        <v>42</v>
      </c>
      <c r="V237" s="145">
        <v>0.605</v>
      </c>
      <c r="W237" s="145">
        <f>$V$237*$K$237</f>
        <v>157.29999999999998</v>
      </c>
      <c r="X237" s="145">
        <v>0.08425</v>
      </c>
      <c r="Y237" s="145">
        <f>$X$237*$K$237</f>
        <v>21.905</v>
      </c>
      <c r="Z237" s="145">
        <v>0</v>
      </c>
      <c r="AA237" s="146">
        <f>$Z$237*$K$237</f>
        <v>0</v>
      </c>
      <c r="AR237" s="6" t="s">
        <v>156</v>
      </c>
      <c r="AT237" s="6" t="s">
        <v>152</v>
      </c>
      <c r="AU237" s="6" t="s">
        <v>107</v>
      </c>
      <c r="AY237" s="6" t="s">
        <v>151</v>
      </c>
      <c r="BE237" s="84">
        <f>IF($U$237="základní",$N$237,0)</f>
        <v>0</v>
      </c>
      <c r="BF237" s="84">
        <f>IF($U$237="snížená",$N$237,0)</f>
        <v>0</v>
      </c>
      <c r="BG237" s="84">
        <f>IF($U$237="zákl. přenesená",$N$237,0)</f>
        <v>0</v>
      </c>
      <c r="BH237" s="84">
        <f>IF($U$237="sníž. přenesená",$N$237,0)</f>
        <v>0</v>
      </c>
      <c r="BI237" s="84">
        <f>IF($U$237="nulová",$N$237,0)</f>
        <v>0</v>
      </c>
      <c r="BJ237" s="6" t="s">
        <v>21</v>
      </c>
      <c r="BK237" s="84">
        <f>ROUND($L$237*$K$237,2)</f>
        <v>0</v>
      </c>
      <c r="BL237" s="6" t="s">
        <v>156</v>
      </c>
    </row>
    <row r="238" spans="2:64" s="6" customFormat="1" ht="13.5" customHeight="1">
      <c r="B238" s="92"/>
      <c r="C238" s="161" t="s">
        <v>353</v>
      </c>
      <c r="D238" s="161" t="s">
        <v>259</v>
      </c>
      <c r="E238" s="162" t="s">
        <v>354</v>
      </c>
      <c r="F238" s="227" t="s">
        <v>355</v>
      </c>
      <c r="G238" s="228"/>
      <c r="H238" s="228"/>
      <c r="I238" s="228"/>
      <c r="J238" s="163" t="s">
        <v>155</v>
      </c>
      <c r="K238" s="164">
        <v>273</v>
      </c>
      <c r="L238" s="229">
        <v>0</v>
      </c>
      <c r="M238" s="228"/>
      <c r="N238" s="230">
        <f>ROUND($L$238*$K$238,2)</f>
        <v>0</v>
      </c>
      <c r="O238" s="218"/>
      <c r="P238" s="218"/>
      <c r="Q238" s="218"/>
      <c r="R238" s="93"/>
      <c r="T238" s="144"/>
      <c r="U238" s="29" t="s">
        <v>42</v>
      </c>
      <c r="V238" s="145">
        <v>0</v>
      </c>
      <c r="W238" s="145">
        <f>$V$238*$K$238</f>
        <v>0</v>
      </c>
      <c r="X238" s="145">
        <v>0.13</v>
      </c>
      <c r="Y238" s="145">
        <f>$X$238*$K$238</f>
        <v>35.49</v>
      </c>
      <c r="Z238" s="145">
        <v>0</v>
      </c>
      <c r="AA238" s="146">
        <f>$Z$238*$K$238</f>
        <v>0</v>
      </c>
      <c r="AR238" s="6" t="s">
        <v>179</v>
      </c>
      <c r="AT238" s="6" t="s">
        <v>259</v>
      </c>
      <c r="AU238" s="6" t="s">
        <v>107</v>
      </c>
      <c r="AY238" s="6" t="s">
        <v>151</v>
      </c>
      <c r="BE238" s="84">
        <f>IF($U$238="základní",$N$238,0)</f>
        <v>0</v>
      </c>
      <c r="BF238" s="84">
        <f>IF($U$238="snížená",$N$238,0)</f>
        <v>0</v>
      </c>
      <c r="BG238" s="84">
        <f>IF($U$238="zákl. přenesená",$N$238,0)</f>
        <v>0</v>
      </c>
      <c r="BH238" s="84">
        <f>IF($U$238="sníž. přenesená",$N$238,0)</f>
        <v>0</v>
      </c>
      <c r="BI238" s="84">
        <f>IF($U$238="nulová",$N$238,0)</f>
        <v>0</v>
      </c>
      <c r="BJ238" s="6" t="s">
        <v>21</v>
      </c>
      <c r="BK238" s="84">
        <f>ROUND($L$238*$K$238,2)</f>
        <v>0</v>
      </c>
      <c r="BL238" s="6" t="s">
        <v>156</v>
      </c>
    </row>
    <row r="239" spans="2:64" s="6" customFormat="1" ht="13.5" customHeight="1">
      <c r="B239" s="92"/>
      <c r="C239" s="161" t="s">
        <v>356</v>
      </c>
      <c r="D239" s="161" t="s">
        <v>259</v>
      </c>
      <c r="E239" s="162" t="s">
        <v>357</v>
      </c>
      <c r="F239" s="227" t="s">
        <v>358</v>
      </c>
      <c r="G239" s="228"/>
      <c r="H239" s="228"/>
      <c r="I239" s="228"/>
      <c r="J239" s="163" t="s">
        <v>155</v>
      </c>
      <c r="K239" s="164">
        <v>14</v>
      </c>
      <c r="L239" s="229">
        <v>0</v>
      </c>
      <c r="M239" s="228"/>
      <c r="N239" s="230">
        <f>ROUND($L$239*$K$239,2)</f>
        <v>0</v>
      </c>
      <c r="O239" s="218"/>
      <c r="P239" s="218"/>
      <c r="Q239" s="218"/>
      <c r="R239" s="93"/>
      <c r="T239" s="144"/>
      <c r="U239" s="29" t="s">
        <v>42</v>
      </c>
      <c r="V239" s="145">
        <v>0</v>
      </c>
      <c r="W239" s="145">
        <f>$V$239*$K$239</f>
        <v>0</v>
      </c>
      <c r="X239" s="145">
        <v>0.146</v>
      </c>
      <c r="Y239" s="145">
        <f>$X$239*$K$239</f>
        <v>2.044</v>
      </c>
      <c r="Z239" s="145">
        <v>0</v>
      </c>
      <c r="AA239" s="146">
        <f>$Z$239*$K$239</f>
        <v>0</v>
      </c>
      <c r="AR239" s="6" t="s">
        <v>179</v>
      </c>
      <c r="AT239" s="6" t="s">
        <v>259</v>
      </c>
      <c r="AU239" s="6" t="s">
        <v>107</v>
      </c>
      <c r="AY239" s="6" t="s">
        <v>151</v>
      </c>
      <c r="BE239" s="84">
        <f>IF($U$239="základní",$N$239,0)</f>
        <v>0</v>
      </c>
      <c r="BF239" s="84">
        <f>IF($U$239="snížená",$N$239,0)</f>
        <v>0</v>
      </c>
      <c r="BG239" s="84">
        <f>IF($U$239="zákl. přenesená",$N$239,0)</f>
        <v>0</v>
      </c>
      <c r="BH239" s="84">
        <f>IF($U$239="sníž. přenesená",$N$239,0)</f>
        <v>0</v>
      </c>
      <c r="BI239" s="84">
        <f>IF($U$239="nulová",$N$239,0)</f>
        <v>0</v>
      </c>
      <c r="BJ239" s="6" t="s">
        <v>21</v>
      </c>
      <c r="BK239" s="84">
        <f>ROUND($L$239*$K$239,2)</f>
        <v>0</v>
      </c>
      <c r="BL239" s="6" t="s">
        <v>156</v>
      </c>
    </row>
    <row r="240" spans="2:47" s="6" customFormat="1" ht="15.75" customHeight="1">
      <c r="B240" s="92"/>
      <c r="F240" s="221" t="s">
        <v>359</v>
      </c>
      <c r="G240" s="180"/>
      <c r="H240" s="180"/>
      <c r="I240" s="180"/>
      <c r="R240" s="93"/>
      <c r="T240" s="159"/>
      <c r="AA240" s="160"/>
      <c r="AT240" s="6" t="s">
        <v>198</v>
      </c>
      <c r="AU240" s="6" t="s">
        <v>107</v>
      </c>
    </row>
    <row r="241" spans="2:51" s="6" customFormat="1" ht="13.5" customHeight="1">
      <c r="B241" s="147"/>
      <c r="E241" s="148"/>
      <c r="F241" s="222" t="s">
        <v>360</v>
      </c>
      <c r="G241" s="223"/>
      <c r="H241" s="223"/>
      <c r="I241" s="223"/>
      <c r="K241" s="149">
        <v>14</v>
      </c>
      <c r="R241" s="150"/>
      <c r="T241" s="151"/>
      <c r="AA241" s="152"/>
      <c r="AT241" s="148" t="s">
        <v>158</v>
      </c>
      <c r="AU241" s="148" t="s">
        <v>107</v>
      </c>
      <c r="AV241" s="148" t="s">
        <v>107</v>
      </c>
      <c r="AW241" s="148" t="s">
        <v>116</v>
      </c>
      <c r="AX241" s="148" t="s">
        <v>77</v>
      </c>
      <c r="AY241" s="148" t="s">
        <v>151</v>
      </c>
    </row>
    <row r="242" spans="2:51" s="6" customFormat="1" ht="13.5" customHeight="1">
      <c r="B242" s="153"/>
      <c r="E242" s="154"/>
      <c r="F242" s="224" t="s">
        <v>159</v>
      </c>
      <c r="G242" s="225"/>
      <c r="H242" s="225"/>
      <c r="I242" s="225"/>
      <c r="K242" s="155">
        <v>14</v>
      </c>
      <c r="R242" s="156"/>
      <c r="T242" s="157"/>
      <c r="AA242" s="158"/>
      <c r="AT242" s="154" t="s">
        <v>158</v>
      </c>
      <c r="AU242" s="154" t="s">
        <v>107</v>
      </c>
      <c r="AV242" s="154" t="s">
        <v>156</v>
      </c>
      <c r="AW242" s="154" t="s">
        <v>77</v>
      </c>
      <c r="AX242" s="154" t="s">
        <v>21</v>
      </c>
      <c r="AY242" s="154" t="s">
        <v>151</v>
      </c>
    </row>
    <row r="243" spans="2:64" s="6" customFormat="1" ht="24" customHeight="1">
      <c r="B243" s="92"/>
      <c r="C243" s="140" t="s">
        <v>361</v>
      </c>
      <c r="D243" s="140" t="s">
        <v>152</v>
      </c>
      <c r="E243" s="141" t="s">
        <v>362</v>
      </c>
      <c r="F243" s="226" t="s">
        <v>363</v>
      </c>
      <c r="G243" s="218"/>
      <c r="H243" s="218"/>
      <c r="I243" s="218"/>
      <c r="J243" s="142" t="s">
        <v>155</v>
      </c>
      <c r="K243" s="143">
        <v>525</v>
      </c>
      <c r="L243" s="217">
        <v>0</v>
      </c>
      <c r="M243" s="218"/>
      <c r="N243" s="219">
        <f>ROUND($L$243*$K$243,2)</f>
        <v>0</v>
      </c>
      <c r="O243" s="218"/>
      <c r="P243" s="218"/>
      <c r="Q243" s="218"/>
      <c r="R243" s="93"/>
      <c r="T243" s="144"/>
      <c r="U243" s="29" t="s">
        <v>42</v>
      </c>
      <c r="V243" s="145">
        <v>0.62</v>
      </c>
      <c r="W243" s="145">
        <f>$V$243*$K$243</f>
        <v>325.5</v>
      </c>
      <c r="X243" s="145">
        <v>0.08565</v>
      </c>
      <c r="Y243" s="145">
        <f>$X$243*$K$243</f>
        <v>44.96625</v>
      </c>
      <c r="Z243" s="145">
        <v>0</v>
      </c>
      <c r="AA243" s="146">
        <f>$Z$243*$K$243</f>
        <v>0</v>
      </c>
      <c r="AR243" s="6" t="s">
        <v>156</v>
      </c>
      <c r="AT243" s="6" t="s">
        <v>152</v>
      </c>
      <c r="AU243" s="6" t="s">
        <v>107</v>
      </c>
      <c r="AY243" s="6" t="s">
        <v>151</v>
      </c>
      <c r="BE243" s="84">
        <f>IF($U$243="základní",$N$243,0)</f>
        <v>0</v>
      </c>
      <c r="BF243" s="84">
        <f>IF($U$243="snížená",$N$243,0)</f>
        <v>0</v>
      </c>
      <c r="BG243" s="84">
        <f>IF($U$243="zákl. přenesená",$N$243,0)</f>
        <v>0</v>
      </c>
      <c r="BH243" s="84">
        <f>IF($U$243="sníž. přenesená",$N$243,0)</f>
        <v>0</v>
      </c>
      <c r="BI243" s="84">
        <f>IF($U$243="nulová",$N$243,0)</f>
        <v>0</v>
      </c>
      <c r="BJ243" s="6" t="s">
        <v>21</v>
      </c>
      <c r="BK243" s="84">
        <f>ROUND($L$243*$K$243,2)</f>
        <v>0</v>
      </c>
      <c r="BL243" s="6" t="s">
        <v>156</v>
      </c>
    </row>
    <row r="244" spans="2:64" s="6" customFormat="1" ht="13.5" customHeight="1">
      <c r="B244" s="92"/>
      <c r="C244" s="161" t="s">
        <v>364</v>
      </c>
      <c r="D244" s="161" t="s">
        <v>259</v>
      </c>
      <c r="E244" s="162" t="s">
        <v>365</v>
      </c>
      <c r="F244" s="227" t="s">
        <v>366</v>
      </c>
      <c r="G244" s="228"/>
      <c r="H244" s="228"/>
      <c r="I244" s="228"/>
      <c r="J244" s="163" t="s">
        <v>155</v>
      </c>
      <c r="K244" s="164">
        <v>551.25</v>
      </c>
      <c r="L244" s="229">
        <v>0</v>
      </c>
      <c r="M244" s="228"/>
      <c r="N244" s="230">
        <f>ROUND($L$244*$K$244,2)</f>
        <v>0</v>
      </c>
      <c r="O244" s="218"/>
      <c r="P244" s="218"/>
      <c r="Q244" s="218"/>
      <c r="R244" s="93"/>
      <c r="T244" s="144"/>
      <c r="U244" s="29" t="s">
        <v>42</v>
      </c>
      <c r="V244" s="145">
        <v>0</v>
      </c>
      <c r="W244" s="145">
        <f>$V$244*$K$244</f>
        <v>0</v>
      </c>
      <c r="X244" s="145">
        <v>0.176</v>
      </c>
      <c r="Y244" s="145">
        <f>$X$244*$K$244</f>
        <v>97.02</v>
      </c>
      <c r="Z244" s="145">
        <v>0</v>
      </c>
      <c r="AA244" s="146">
        <f>$Z$244*$K$244</f>
        <v>0</v>
      </c>
      <c r="AR244" s="6" t="s">
        <v>179</v>
      </c>
      <c r="AT244" s="6" t="s">
        <v>259</v>
      </c>
      <c r="AU244" s="6" t="s">
        <v>107</v>
      </c>
      <c r="AY244" s="6" t="s">
        <v>151</v>
      </c>
      <c r="BE244" s="84">
        <f>IF($U$244="základní",$N$244,0)</f>
        <v>0</v>
      </c>
      <c r="BF244" s="84">
        <f>IF($U$244="snížená",$N$244,0)</f>
        <v>0</v>
      </c>
      <c r="BG244" s="84">
        <f>IF($U$244="zákl. přenesená",$N$244,0)</f>
        <v>0</v>
      </c>
      <c r="BH244" s="84">
        <f>IF($U$244="sníž. přenesená",$N$244,0)</f>
        <v>0</v>
      </c>
      <c r="BI244" s="84">
        <f>IF($U$244="nulová",$N$244,0)</f>
        <v>0</v>
      </c>
      <c r="BJ244" s="6" t="s">
        <v>21</v>
      </c>
      <c r="BK244" s="84">
        <f>ROUND($L$244*$K$244,2)</f>
        <v>0</v>
      </c>
      <c r="BL244" s="6" t="s">
        <v>156</v>
      </c>
    </row>
    <row r="245" spans="2:64" s="6" customFormat="1" ht="13.5" customHeight="1">
      <c r="B245" s="92"/>
      <c r="C245" s="161" t="s">
        <v>367</v>
      </c>
      <c r="D245" s="161" t="s">
        <v>259</v>
      </c>
      <c r="E245" s="162" t="s">
        <v>368</v>
      </c>
      <c r="F245" s="227" t="s">
        <v>369</v>
      </c>
      <c r="G245" s="228"/>
      <c r="H245" s="228"/>
      <c r="I245" s="228"/>
      <c r="J245" s="163" t="s">
        <v>155</v>
      </c>
      <c r="K245" s="164">
        <v>40.2</v>
      </c>
      <c r="L245" s="229">
        <v>0</v>
      </c>
      <c r="M245" s="228"/>
      <c r="N245" s="230">
        <f>ROUND($L$245*$K$245,2)</f>
        <v>0</v>
      </c>
      <c r="O245" s="218"/>
      <c r="P245" s="218"/>
      <c r="Q245" s="218"/>
      <c r="R245" s="93"/>
      <c r="T245" s="144"/>
      <c r="U245" s="29" t="s">
        <v>42</v>
      </c>
      <c r="V245" s="145">
        <v>0</v>
      </c>
      <c r="W245" s="145">
        <f>$V$245*$K$245</f>
        <v>0</v>
      </c>
      <c r="X245" s="145">
        <v>0.146</v>
      </c>
      <c r="Y245" s="145">
        <f>$X$245*$K$245</f>
        <v>5.8692</v>
      </c>
      <c r="Z245" s="145">
        <v>0</v>
      </c>
      <c r="AA245" s="146">
        <f>$Z$245*$K$245</f>
        <v>0</v>
      </c>
      <c r="AR245" s="6" t="s">
        <v>179</v>
      </c>
      <c r="AT245" s="6" t="s">
        <v>259</v>
      </c>
      <c r="AU245" s="6" t="s">
        <v>107</v>
      </c>
      <c r="AY245" s="6" t="s">
        <v>151</v>
      </c>
      <c r="BE245" s="84">
        <f>IF($U$245="základní",$N$245,0)</f>
        <v>0</v>
      </c>
      <c r="BF245" s="84">
        <f>IF($U$245="snížená",$N$245,0)</f>
        <v>0</v>
      </c>
      <c r="BG245" s="84">
        <f>IF($U$245="zákl. přenesená",$N$245,0)</f>
        <v>0</v>
      </c>
      <c r="BH245" s="84">
        <f>IF($U$245="sníž. přenesená",$N$245,0)</f>
        <v>0</v>
      </c>
      <c r="BI245" s="84">
        <f>IF($U$245="nulová",$N$245,0)</f>
        <v>0</v>
      </c>
      <c r="BJ245" s="6" t="s">
        <v>21</v>
      </c>
      <c r="BK245" s="84">
        <f>ROUND($L$245*$K$245,2)</f>
        <v>0</v>
      </c>
      <c r="BL245" s="6" t="s">
        <v>156</v>
      </c>
    </row>
    <row r="246" spans="2:47" s="6" customFormat="1" ht="28.5" customHeight="1">
      <c r="B246" s="92"/>
      <c r="F246" s="221" t="s">
        <v>370</v>
      </c>
      <c r="G246" s="180"/>
      <c r="H246" s="180"/>
      <c r="I246" s="180"/>
      <c r="R246" s="93"/>
      <c r="T246" s="159"/>
      <c r="AA246" s="160"/>
      <c r="AT246" s="6" t="s">
        <v>198</v>
      </c>
      <c r="AU246" s="6" t="s">
        <v>107</v>
      </c>
    </row>
    <row r="247" spans="2:51" s="6" customFormat="1" ht="13.5" customHeight="1">
      <c r="B247" s="147"/>
      <c r="E247" s="148"/>
      <c r="F247" s="222" t="s">
        <v>371</v>
      </c>
      <c r="G247" s="223"/>
      <c r="H247" s="223"/>
      <c r="I247" s="223"/>
      <c r="K247" s="149">
        <v>13.2</v>
      </c>
      <c r="R247" s="150"/>
      <c r="T247" s="151"/>
      <c r="AA247" s="152"/>
      <c r="AT247" s="148" t="s">
        <v>158</v>
      </c>
      <c r="AU247" s="148" t="s">
        <v>107</v>
      </c>
      <c r="AV247" s="148" t="s">
        <v>107</v>
      </c>
      <c r="AW247" s="148" t="s">
        <v>116</v>
      </c>
      <c r="AX247" s="148" t="s">
        <v>77</v>
      </c>
      <c r="AY247" s="148" t="s">
        <v>151</v>
      </c>
    </row>
    <row r="248" spans="2:51" s="6" customFormat="1" ht="13.5" customHeight="1">
      <c r="B248" s="147"/>
      <c r="E248" s="148"/>
      <c r="F248" s="222" t="s">
        <v>372</v>
      </c>
      <c r="G248" s="223"/>
      <c r="H248" s="223"/>
      <c r="I248" s="223"/>
      <c r="K248" s="149">
        <v>27</v>
      </c>
      <c r="R248" s="150"/>
      <c r="T248" s="151"/>
      <c r="AA248" s="152"/>
      <c r="AT248" s="148" t="s">
        <v>158</v>
      </c>
      <c r="AU248" s="148" t="s">
        <v>107</v>
      </c>
      <c r="AV248" s="148" t="s">
        <v>107</v>
      </c>
      <c r="AW248" s="148" t="s">
        <v>116</v>
      </c>
      <c r="AX248" s="148" t="s">
        <v>77</v>
      </c>
      <c r="AY248" s="148" t="s">
        <v>151</v>
      </c>
    </row>
    <row r="249" spans="2:51" s="6" customFormat="1" ht="13.5" customHeight="1">
      <c r="B249" s="153"/>
      <c r="E249" s="154"/>
      <c r="F249" s="224" t="s">
        <v>159</v>
      </c>
      <c r="G249" s="225"/>
      <c r="H249" s="225"/>
      <c r="I249" s="225"/>
      <c r="K249" s="155">
        <v>40.2</v>
      </c>
      <c r="R249" s="156"/>
      <c r="T249" s="157"/>
      <c r="AA249" s="158"/>
      <c r="AT249" s="154" t="s">
        <v>158</v>
      </c>
      <c r="AU249" s="154" t="s">
        <v>107</v>
      </c>
      <c r="AV249" s="154" t="s">
        <v>156</v>
      </c>
      <c r="AW249" s="154" t="s">
        <v>77</v>
      </c>
      <c r="AX249" s="154" t="s">
        <v>21</v>
      </c>
      <c r="AY249" s="154" t="s">
        <v>151</v>
      </c>
    </row>
    <row r="250" spans="2:63" s="130" customFormat="1" ht="30" customHeight="1">
      <c r="B250" s="131"/>
      <c r="D250" s="139" t="s">
        <v>122</v>
      </c>
      <c r="N250" s="211">
        <f>$BK$250</f>
        <v>0</v>
      </c>
      <c r="O250" s="212"/>
      <c r="P250" s="212"/>
      <c r="Q250" s="212"/>
      <c r="R250" s="134"/>
      <c r="T250" s="135"/>
      <c r="W250" s="136">
        <f>SUM($W$251:$W$281)</f>
        <v>231.80802</v>
      </c>
      <c r="Y250" s="136">
        <f>SUM($Y$251:$Y$281)</f>
        <v>204.99762800000002</v>
      </c>
      <c r="AA250" s="137">
        <f>SUM($AA$251:$AA$281)</f>
        <v>27.5</v>
      </c>
      <c r="AR250" s="133" t="s">
        <v>21</v>
      </c>
      <c r="AT250" s="133" t="s">
        <v>76</v>
      </c>
      <c r="AU250" s="133" t="s">
        <v>21</v>
      </c>
      <c r="AY250" s="133" t="s">
        <v>151</v>
      </c>
      <c r="BK250" s="138">
        <f>SUM($BK$251:$BK$281)</f>
        <v>0</v>
      </c>
    </row>
    <row r="251" spans="2:64" s="6" customFormat="1" ht="24" customHeight="1">
      <c r="B251" s="92"/>
      <c r="C251" s="140" t="s">
        <v>373</v>
      </c>
      <c r="D251" s="140" t="s">
        <v>152</v>
      </c>
      <c r="E251" s="141" t="s">
        <v>374</v>
      </c>
      <c r="F251" s="226" t="s">
        <v>375</v>
      </c>
      <c r="G251" s="218"/>
      <c r="H251" s="218"/>
      <c r="I251" s="218"/>
      <c r="J251" s="142" t="s">
        <v>272</v>
      </c>
      <c r="K251" s="143">
        <v>340</v>
      </c>
      <c r="L251" s="217">
        <v>0</v>
      </c>
      <c r="M251" s="218"/>
      <c r="N251" s="219">
        <f>ROUND($L$251*$K$251,2)</f>
        <v>0</v>
      </c>
      <c r="O251" s="218"/>
      <c r="P251" s="218"/>
      <c r="Q251" s="218"/>
      <c r="R251" s="93"/>
      <c r="T251" s="144"/>
      <c r="U251" s="29" t="s">
        <v>42</v>
      </c>
      <c r="V251" s="145">
        <v>0.268</v>
      </c>
      <c r="W251" s="145">
        <f>$V$251*$K$251</f>
        <v>91.12</v>
      </c>
      <c r="X251" s="145">
        <v>0.1554</v>
      </c>
      <c r="Y251" s="145">
        <f>$X$251*$K$251</f>
        <v>52.836000000000006</v>
      </c>
      <c r="Z251" s="145">
        <v>0</v>
      </c>
      <c r="AA251" s="146">
        <f>$Z$251*$K$251</f>
        <v>0</v>
      </c>
      <c r="AR251" s="6" t="s">
        <v>156</v>
      </c>
      <c r="AT251" s="6" t="s">
        <v>152</v>
      </c>
      <c r="AU251" s="6" t="s">
        <v>107</v>
      </c>
      <c r="AY251" s="6" t="s">
        <v>151</v>
      </c>
      <c r="BE251" s="84">
        <f>IF($U$251="základní",$N$251,0)</f>
        <v>0</v>
      </c>
      <c r="BF251" s="84">
        <f>IF($U$251="snížená",$N$251,0)</f>
        <v>0</v>
      </c>
      <c r="BG251" s="84">
        <f>IF($U$251="zákl. přenesená",$N$251,0)</f>
        <v>0</v>
      </c>
      <c r="BH251" s="84">
        <f>IF($U$251="sníž. přenesená",$N$251,0)</f>
        <v>0</v>
      </c>
      <c r="BI251" s="84">
        <f>IF($U$251="nulová",$N$251,0)</f>
        <v>0</v>
      </c>
      <c r="BJ251" s="6" t="s">
        <v>21</v>
      </c>
      <c r="BK251" s="84">
        <f>ROUND($L$251*$K$251,2)</f>
        <v>0</v>
      </c>
      <c r="BL251" s="6" t="s">
        <v>156</v>
      </c>
    </row>
    <row r="252" spans="2:64" s="6" customFormat="1" ht="24" customHeight="1">
      <c r="B252" s="92"/>
      <c r="C252" s="161" t="s">
        <v>376</v>
      </c>
      <c r="D252" s="161" t="s">
        <v>259</v>
      </c>
      <c r="E252" s="162" t="s">
        <v>377</v>
      </c>
      <c r="F252" s="227" t="s">
        <v>378</v>
      </c>
      <c r="G252" s="228"/>
      <c r="H252" s="228"/>
      <c r="I252" s="228"/>
      <c r="J252" s="163" t="s">
        <v>162</v>
      </c>
      <c r="K252" s="164">
        <v>374</v>
      </c>
      <c r="L252" s="229">
        <v>0</v>
      </c>
      <c r="M252" s="228"/>
      <c r="N252" s="230">
        <f>ROUND($L$252*$K$252,2)</f>
        <v>0</v>
      </c>
      <c r="O252" s="218"/>
      <c r="P252" s="218"/>
      <c r="Q252" s="218"/>
      <c r="R252" s="93"/>
      <c r="T252" s="144"/>
      <c r="U252" s="29" t="s">
        <v>42</v>
      </c>
      <c r="V252" s="145">
        <v>0</v>
      </c>
      <c r="W252" s="145">
        <f>$V$252*$K$252</f>
        <v>0</v>
      </c>
      <c r="X252" s="145">
        <v>0.085</v>
      </c>
      <c r="Y252" s="145">
        <f>$X$252*$K$252</f>
        <v>31.790000000000003</v>
      </c>
      <c r="Z252" s="145">
        <v>0</v>
      </c>
      <c r="AA252" s="146">
        <f>$Z$252*$K$252</f>
        <v>0</v>
      </c>
      <c r="AR252" s="6" t="s">
        <v>179</v>
      </c>
      <c r="AT252" s="6" t="s">
        <v>259</v>
      </c>
      <c r="AU252" s="6" t="s">
        <v>107</v>
      </c>
      <c r="AY252" s="6" t="s">
        <v>151</v>
      </c>
      <c r="BE252" s="84">
        <f>IF($U$252="základní",$N$252,0)</f>
        <v>0</v>
      </c>
      <c r="BF252" s="84">
        <f>IF($U$252="snížená",$N$252,0)</f>
        <v>0</v>
      </c>
      <c r="BG252" s="84">
        <f>IF($U$252="zákl. přenesená",$N$252,0)</f>
        <v>0</v>
      </c>
      <c r="BH252" s="84">
        <f>IF($U$252="sníž. přenesená",$N$252,0)</f>
        <v>0</v>
      </c>
      <c r="BI252" s="84">
        <f>IF($U$252="nulová",$N$252,0)</f>
        <v>0</v>
      </c>
      <c r="BJ252" s="6" t="s">
        <v>21</v>
      </c>
      <c r="BK252" s="84">
        <f>ROUND($L$252*$K$252,2)</f>
        <v>0</v>
      </c>
      <c r="BL252" s="6" t="s">
        <v>156</v>
      </c>
    </row>
    <row r="253" spans="2:64" s="6" customFormat="1" ht="24" customHeight="1">
      <c r="B253" s="92"/>
      <c r="C253" s="140" t="s">
        <v>379</v>
      </c>
      <c r="D253" s="140" t="s">
        <v>152</v>
      </c>
      <c r="E253" s="141" t="s">
        <v>380</v>
      </c>
      <c r="F253" s="226" t="s">
        <v>381</v>
      </c>
      <c r="G253" s="218"/>
      <c r="H253" s="218"/>
      <c r="I253" s="218"/>
      <c r="J253" s="142" t="s">
        <v>272</v>
      </c>
      <c r="K253" s="143">
        <v>102</v>
      </c>
      <c r="L253" s="217">
        <v>0</v>
      </c>
      <c r="M253" s="218"/>
      <c r="N253" s="219">
        <f>ROUND($L$253*$K$253,2)</f>
        <v>0</v>
      </c>
      <c r="O253" s="218"/>
      <c r="P253" s="218"/>
      <c r="Q253" s="218"/>
      <c r="R253" s="93"/>
      <c r="T253" s="144"/>
      <c r="U253" s="29" t="s">
        <v>42</v>
      </c>
      <c r="V253" s="145">
        <v>0.216</v>
      </c>
      <c r="W253" s="145">
        <f>$V$253*$K$253</f>
        <v>22.032</v>
      </c>
      <c r="X253" s="145">
        <v>0.1295</v>
      </c>
      <c r="Y253" s="145">
        <f>$X$253*$K$253</f>
        <v>13.209</v>
      </c>
      <c r="Z253" s="145">
        <v>0</v>
      </c>
      <c r="AA253" s="146">
        <f>$Z$253*$K$253</f>
        <v>0</v>
      </c>
      <c r="AR253" s="6" t="s">
        <v>156</v>
      </c>
      <c r="AT253" s="6" t="s">
        <v>152</v>
      </c>
      <c r="AU253" s="6" t="s">
        <v>107</v>
      </c>
      <c r="AY253" s="6" t="s">
        <v>151</v>
      </c>
      <c r="BE253" s="84">
        <f>IF($U$253="základní",$N$253,0)</f>
        <v>0</v>
      </c>
      <c r="BF253" s="84">
        <f>IF($U$253="snížená",$N$253,0)</f>
        <v>0</v>
      </c>
      <c r="BG253" s="84">
        <f>IF($U$253="zákl. přenesená",$N$253,0)</f>
        <v>0</v>
      </c>
      <c r="BH253" s="84">
        <f>IF($U$253="sníž. přenesená",$N$253,0)</f>
        <v>0</v>
      </c>
      <c r="BI253" s="84">
        <f>IF($U$253="nulová",$N$253,0)</f>
        <v>0</v>
      </c>
      <c r="BJ253" s="6" t="s">
        <v>21</v>
      </c>
      <c r="BK253" s="84">
        <f>ROUND($L$253*$K$253,2)</f>
        <v>0</v>
      </c>
      <c r="BL253" s="6" t="s">
        <v>156</v>
      </c>
    </row>
    <row r="254" spans="2:64" s="6" customFormat="1" ht="24" customHeight="1">
      <c r="B254" s="92"/>
      <c r="C254" s="161" t="s">
        <v>382</v>
      </c>
      <c r="D254" s="161" t="s">
        <v>259</v>
      </c>
      <c r="E254" s="162" t="s">
        <v>383</v>
      </c>
      <c r="F254" s="227" t="s">
        <v>384</v>
      </c>
      <c r="G254" s="228"/>
      <c r="H254" s="228"/>
      <c r="I254" s="228"/>
      <c r="J254" s="163" t="s">
        <v>162</v>
      </c>
      <c r="K254" s="164">
        <v>112.2</v>
      </c>
      <c r="L254" s="229">
        <v>0</v>
      </c>
      <c r="M254" s="228"/>
      <c r="N254" s="230">
        <f>ROUND($L$254*$K$254,2)</f>
        <v>0</v>
      </c>
      <c r="O254" s="218"/>
      <c r="P254" s="218"/>
      <c r="Q254" s="218"/>
      <c r="R254" s="93"/>
      <c r="T254" s="144"/>
      <c r="U254" s="29" t="s">
        <v>42</v>
      </c>
      <c r="V254" s="145">
        <v>0</v>
      </c>
      <c r="W254" s="145">
        <f>$V$254*$K$254</f>
        <v>0</v>
      </c>
      <c r="X254" s="145">
        <v>0.046</v>
      </c>
      <c r="Y254" s="145">
        <f>$X$254*$K$254</f>
        <v>5.1612</v>
      </c>
      <c r="Z254" s="145">
        <v>0</v>
      </c>
      <c r="AA254" s="146">
        <f>$Z$254*$K$254</f>
        <v>0</v>
      </c>
      <c r="AR254" s="6" t="s">
        <v>179</v>
      </c>
      <c r="AT254" s="6" t="s">
        <v>259</v>
      </c>
      <c r="AU254" s="6" t="s">
        <v>107</v>
      </c>
      <c r="AY254" s="6" t="s">
        <v>151</v>
      </c>
      <c r="BE254" s="84">
        <f>IF($U$254="základní",$N$254,0)</f>
        <v>0</v>
      </c>
      <c r="BF254" s="84">
        <f>IF($U$254="snížená",$N$254,0)</f>
        <v>0</v>
      </c>
      <c r="BG254" s="84">
        <f>IF($U$254="zákl. přenesená",$N$254,0)</f>
        <v>0</v>
      </c>
      <c r="BH254" s="84">
        <f>IF($U$254="sníž. přenesená",$N$254,0)</f>
        <v>0</v>
      </c>
      <c r="BI254" s="84">
        <f>IF($U$254="nulová",$N$254,0)</f>
        <v>0</v>
      </c>
      <c r="BJ254" s="6" t="s">
        <v>21</v>
      </c>
      <c r="BK254" s="84">
        <f>ROUND($L$254*$K$254,2)</f>
        <v>0</v>
      </c>
      <c r="BL254" s="6" t="s">
        <v>156</v>
      </c>
    </row>
    <row r="255" spans="2:64" s="6" customFormat="1" ht="24" customHeight="1">
      <c r="B255" s="92"/>
      <c r="C255" s="140" t="s">
        <v>385</v>
      </c>
      <c r="D255" s="140" t="s">
        <v>152</v>
      </c>
      <c r="E255" s="141" t="s">
        <v>386</v>
      </c>
      <c r="F255" s="226" t="s">
        <v>387</v>
      </c>
      <c r="G255" s="218"/>
      <c r="H255" s="218"/>
      <c r="I255" s="218"/>
      <c r="J255" s="142" t="s">
        <v>189</v>
      </c>
      <c r="K255" s="143">
        <v>44.2</v>
      </c>
      <c r="L255" s="217">
        <v>0</v>
      </c>
      <c r="M255" s="218"/>
      <c r="N255" s="219">
        <f>ROUND($L$255*$K$255,2)</f>
        <v>0</v>
      </c>
      <c r="O255" s="218"/>
      <c r="P255" s="218"/>
      <c r="Q255" s="218"/>
      <c r="R255" s="93"/>
      <c r="T255" s="144"/>
      <c r="U255" s="29" t="s">
        <v>42</v>
      </c>
      <c r="V255" s="145">
        <v>0</v>
      </c>
      <c r="W255" s="145">
        <f>$V$255*$K$255</f>
        <v>0</v>
      </c>
      <c r="X255" s="145">
        <v>2.25634</v>
      </c>
      <c r="Y255" s="145">
        <f>$X$255*$K$255</f>
        <v>99.730228</v>
      </c>
      <c r="Z255" s="145">
        <v>0</v>
      </c>
      <c r="AA255" s="146">
        <f>$Z$255*$K$255</f>
        <v>0</v>
      </c>
      <c r="AR255" s="6" t="s">
        <v>156</v>
      </c>
      <c r="AT255" s="6" t="s">
        <v>152</v>
      </c>
      <c r="AU255" s="6" t="s">
        <v>107</v>
      </c>
      <c r="AY255" s="6" t="s">
        <v>151</v>
      </c>
      <c r="BE255" s="84">
        <f>IF($U$255="základní",$N$255,0)</f>
        <v>0</v>
      </c>
      <c r="BF255" s="84">
        <f>IF($U$255="snížená",$N$255,0)</f>
        <v>0</v>
      </c>
      <c r="BG255" s="84">
        <f>IF($U$255="zákl. přenesená",$N$255,0)</f>
        <v>0</v>
      </c>
      <c r="BH255" s="84">
        <f>IF($U$255="sníž. přenesená",$N$255,0)</f>
        <v>0</v>
      </c>
      <c r="BI255" s="84">
        <f>IF($U$255="nulová",$N$255,0)</f>
        <v>0</v>
      </c>
      <c r="BJ255" s="6" t="s">
        <v>21</v>
      </c>
      <c r="BK255" s="84">
        <f>ROUND($L$255*$K$255,2)</f>
        <v>0</v>
      </c>
      <c r="BL255" s="6" t="s">
        <v>156</v>
      </c>
    </row>
    <row r="256" spans="2:51" s="6" customFormat="1" ht="13.5" customHeight="1">
      <c r="B256" s="147"/>
      <c r="E256" s="148"/>
      <c r="F256" s="222" t="s">
        <v>388</v>
      </c>
      <c r="G256" s="223"/>
      <c r="H256" s="223"/>
      <c r="I256" s="223"/>
      <c r="K256" s="149">
        <v>34</v>
      </c>
      <c r="R256" s="150"/>
      <c r="T256" s="151"/>
      <c r="AA256" s="152"/>
      <c r="AT256" s="148" t="s">
        <v>158</v>
      </c>
      <c r="AU256" s="148" t="s">
        <v>107</v>
      </c>
      <c r="AV256" s="148" t="s">
        <v>107</v>
      </c>
      <c r="AW256" s="148" t="s">
        <v>116</v>
      </c>
      <c r="AX256" s="148" t="s">
        <v>77</v>
      </c>
      <c r="AY256" s="148" t="s">
        <v>151</v>
      </c>
    </row>
    <row r="257" spans="2:51" s="6" customFormat="1" ht="13.5" customHeight="1">
      <c r="B257" s="147"/>
      <c r="E257" s="148"/>
      <c r="F257" s="222" t="s">
        <v>389</v>
      </c>
      <c r="G257" s="223"/>
      <c r="H257" s="223"/>
      <c r="I257" s="223"/>
      <c r="K257" s="149">
        <v>10.2</v>
      </c>
      <c r="R257" s="150"/>
      <c r="T257" s="151"/>
      <c r="AA257" s="152"/>
      <c r="AT257" s="148" t="s">
        <v>158</v>
      </c>
      <c r="AU257" s="148" t="s">
        <v>107</v>
      </c>
      <c r="AV257" s="148" t="s">
        <v>107</v>
      </c>
      <c r="AW257" s="148" t="s">
        <v>116</v>
      </c>
      <c r="AX257" s="148" t="s">
        <v>77</v>
      </c>
      <c r="AY257" s="148" t="s">
        <v>151</v>
      </c>
    </row>
    <row r="258" spans="2:51" s="6" customFormat="1" ht="13.5" customHeight="1">
      <c r="B258" s="153"/>
      <c r="E258" s="154"/>
      <c r="F258" s="224" t="s">
        <v>159</v>
      </c>
      <c r="G258" s="225"/>
      <c r="H258" s="225"/>
      <c r="I258" s="225"/>
      <c r="K258" s="155">
        <v>44.2</v>
      </c>
      <c r="R258" s="156"/>
      <c r="T258" s="157"/>
      <c r="AA258" s="158"/>
      <c r="AT258" s="154" t="s">
        <v>158</v>
      </c>
      <c r="AU258" s="154" t="s">
        <v>107</v>
      </c>
      <c r="AV258" s="154" t="s">
        <v>156</v>
      </c>
      <c r="AW258" s="154" t="s">
        <v>77</v>
      </c>
      <c r="AX258" s="154" t="s">
        <v>21</v>
      </c>
      <c r="AY258" s="154" t="s">
        <v>151</v>
      </c>
    </row>
    <row r="259" spans="2:64" s="6" customFormat="1" ht="13.5" customHeight="1">
      <c r="B259" s="92"/>
      <c r="C259" s="140" t="s">
        <v>390</v>
      </c>
      <c r="D259" s="140" t="s">
        <v>152</v>
      </c>
      <c r="E259" s="141" t="s">
        <v>391</v>
      </c>
      <c r="F259" s="226" t="s">
        <v>392</v>
      </c>
      <c r="G259" s="218"/>
      <c r="H259" s="218"/>
      <c r="I259" s="218"/>
      <c r="J259" s="142" t="s">
        <v>272</v>
      </c>
      <c r="K259" s="143">
        <v>66</v>
      </c>
      <c r="L259" s="217">
        <v>0</v>
      </c>
      <c r="M259" s="218"/>
      <c r="N259" s="219">
        <f>ROUND($L$259*$K$259,2)</f>
        <v>0</v>
      </c>
      <c r="O259" s="218"/>
      <c r="P259" s="218"/>
      <c r="Q259" s="218"/>
      <c r="R259" s="93"/>
      <c r="T259" s="144"/>
      <c r="U259" s="29" t="s">
        <v>42</v>
      </c>
      <c r="V259" s="145">
        <v>0</v>
      </c>
      <c r="W259" s="145">
        <f>$V$259*$K$259</f>
        <v>0</v>
      </c>
      <c r="X259" s="145">
        <v>0</v>
      </c>
      <c r="Y259" s="145">
        <f>$X$259*$K$259</f>
        <v>0</v>
      </c>
      <c r="Z259" s="145">
        <v>0</v>
      </c>
      <c r="AA259" s="146">
        <f>$Z$259*$K$259</f>
        <v>0</v>
      </c>
      <c r="AR259" s="6" t="s">
        <v>156</v>
      </c>
      <c r="AT259" s="6" t="s">
        <v>152</v>
      </c>
      <c r="AU259" s="6" t="s">
        <v>107</v>
      </c>
      <c r="AY259" s="6" t="s">
        <v>151</v>
      </c>
      <c r="BE259" s="84">
        <f>IF($U$259="základní",$N$259,0)</f>
        <v>0</v>
      </c>
      <c r="BF259" s="84">
        <f>IF($U$259="snížená",$N$259,0)</f>
        <v>0</v>
      </c>
      <c r="BG259" s="84">
        <f>IF($U$259="zákl. přenesená",$N$259,0)</f>
        <v>0</v>
      </c>
      <c r="BH259" s="84">
        <f>IF($U$259="sníž. přenesená",$N$259,0)</f>
        <v>0</v>
      </c>
      <c r="BI259" s="84">
        <f>IF($U$259="nulová",$N$259,0)</f>
        <v>0</v>
      </c>
      <c r="BJ259" s="6" t="s">
        <v>21</v>
      </c>
      <c r="BK259" s="84">
        <f>ROUND($L$259*$K$259,2)</f>
        <v>0</v>
      </c>
      <c r="BL259" s="6" t="s">
        <v>156</v>
      </c>
    </row>
    <row r="260" spans="2:51" s="6" customFormat="1" ht="13.5" customHeight="1">
      <c r="B260" s="147"/>
      <c r="E260" s="148"/>
      <c r="F260" s="222" t="s">
        <v>393</v>
      </c>
      <c r="G260" s="223"/>
      <c r="H260" s="223"/>
      <c r="I260" s="223"/>
      <c r="K260" s="149">
        <v>66</v>
      </c>
      <c r="R260" s="150"/>
      <c r="T260" s="151"/>
      <c r="AA260" s="152"/>
      <c r="AT260" s="148" t="s">
        <v>158</v>
      </c>
      <c r="AU260" s="148" t="s">
        <v>107</v>
      </c>
      <c r="AV260" s="148" t="s">
        <v>107</v>
      </c>
      <c r="AW260" s="148" t="s">
        <v>116</v>
      </c>
      <c r="AX260" s="148" t="s">
        <v>77</v>
      </c>
      <c r="AY260" s="148" t="s">
        <v>151</v>
      </c>
    </row>
    <row r="261" spans="2:51" s="6" customFormat="1" ht="13.5" customHeight="1">
      <c r="B261" s="153"/>
      <c r="E261" s="154"/>
      <c r="F261" s="224" t="s">
        <v>159</v>
      </c>
      <c r="G261" s="225"/>
      <c r="H261" s="225"/>
      <c r="I261" s="225"/>
      <c r="K261" s="155">
        <v>66</v>
      </c>
      <c r="R261" s="156"/>
      <c r="T261" s="157"/>
      <c r="AA261" s="158"/>
      <c r="AT261" s="154" t="s">
        <v>158</v>
      </c>
      <c r="AU261" s="154" t="s">
        <v>107</v>
      </c>
      <c r="AV261" s="154" t="s">
        <v>156</v>
      </c>
      <c r="AW261" s="154" t="s">
        <v>77</v>
      </c>
      <c r="AX261" s="154" t="s">
        <v>21</v>
      </c>
      <c r="AY261" s="154" t="s">
        <v>151</v>
      </c>
    </row>
    <row r="262" spans="2:64" s="6" customFormat="1" ht="24" customHeight="1">
      <c r="B262" s="92"/>
      <c r="C262" s="140" t="s">
        <v>394</v>
      </c>
      <c r="D262" s="140" t="s">
        <v>152</v>
      </c>
      <c r="E262" s="141" t="s">
        <v>395</v>
      </c>
      <c r="F262" s="226" t="s">
        <v>396</v>
      </c>
      <c r="G262" s="218"/>
      <c r="H262" s="218"/>
      <c r="I262" s="218"/>
      <c r="J262" s="142" t="s">
        <v>155</v>
      </c>
      <c r="K262" s="143">
        <v>33</v>
      </c>
      <c r="L262" s="217">
        <v>0</v>
      </c>
      <c r="M262" s="218"/>
      <c r="N262" s="219">
        <f>ROUND($L$262*$K$262,2)</f>
        <v>0</v>
      </c>
      <c r="O262" s="218"/>
      <c r="P262" s="218"/>
      <c r="Q262" s="218"/>
      <c r="R262" s="93"/>
      <c r="T262" s="144"/>
      <c r="U262" s="29" t="s">
        <v>42</v>
      </c>
      <c r="V262" s="145">
        <v>0</v>
      </c>
      <c r="W262" s="145">
        <f>$V$262*$K$262</f>
        <v>0</v>
      </c>
      <c r="X262" s="145">
        <v>0</v>
      </c>
      <c r="Y262" s="145">
        <f>$X$262*$K$262</f>
        <v>0</v>
      </c>
      <c r="Z262" s="145">
        <v>0</v>
      </c>
      <c r="AA262" s="146">
        <f>$Z$262*$K$262</f>
        <v>0</v>
      </c>
      <c r="AR262" s="6" t="s">
        <v>156</v>
      </c>
      <c r="AT262" s="6" t="s">
        <v>152</v>
      </c>
      <c r="AU262" s="6" t="s">
        <v>107</v>
      </c>
      <c r="AY262" s="6" t="s">
        <v>151</v>
      </c>
      <c r="BE262" s="84">
        <f>IF($U$262="základní",$N$262,0)</f>
        <v>0</v>
      </c>
      <c r="BF262" s="84">
        <f>IF($U$262="snížená",$N$262,0)</f>
        <v>0</v>
      </c>
      <c r="BG262" s="84">
        <f>IF($U$262="zákl. přenesená",$N$262,0)</f>
        <v>0</v>
      </c>
      <c r="BH262" s="84">
        <f>IF($U$262="sníž. přenesená",$N$262,0)</f>
        <v>0</v>
      </c>
      <c r="BI262" s="84">
        <f>IF($U$262="nulová",$N$262,0)</f>
        <v>0</v>
      </c>
      <c r="BJ262" s="6" t="s">
        <v>21</v>
      </c>
      <c r="BK262" s="84">
        <f>ROUND($L$262*$K$262,2)</f>
        <v>0</v>
      </c>
      <c r="BL262" s="6" t="s">
        <v>156</v>
      </c>
    </row>
    <row r="263" spans="2:51" s="6" customFormat="1" ht="13.5" customHeight="1">
      <c r="B263" s="147"/>
      <c r="E263" s="148"/>
      <c r="F263" s="222" t="s">
        <v>397</v>
      </c>
      <c r="G263" s="223"/>
      <c r="H263" s="223"/>
      <c r="I263" s="223"/>
      <c r="K263" s="149">
        <v>33</v>
      </c>
      <c r="R263" s="150"/>
      <c r="T263" s="151"/>
      <c r="AA263" s="152"/>
      <c r="AT263" s="148" t="s">
        <v>158</v>
      </c>
      <c r="AU263" s="148" t="s">
        <v>107</v>
      </c>
      <c r="AV263" s="148" t="s">
        <v>107</v>
      </c>
      <c r="AW263" s="148" t="s">
        <v>116</v>
      </c>
      <c r="AX263" s="148" t="s">
        <v>21</v>
      </c>
      <c r="AY263" s="148" t="s">
        <v>151</v>
      </c>
    </row>
    <row r="264" spans="2:64" s="6" customFormat="1" ht="24" customHeight="1">
      <c r="B264" s="92"/>
      <c r="C264" s="161" t="s">
        <v>398</v>
      </c>
      <c r="D264" s="161" t="s">
        <v>259</v>
      </c>
      <c r="E264" s="162" t="s">
        <v>399</v>
      </c>
      <c r="F264" s="227" t="s">
        <v>400</v>
      </c>
      <c r="G264" s="228"/>
      <c r="H264" s="228"/>
      <c r="I264" s="228"/>
      <c r="J264" s="163" t="s">
        <v>231</v>
      </c>
      <c r="K264" s="164">
        <v>0.33</v>
      </c>
      <c r="L264" s="229">
        <v>0</v>
      </c>
      <c r="M264" s="228"/>
      <c r="N264" s="230">
        <f>ROUND($L$264*$K$264,2)</f>
        <v>0</v>
      </c>
      <c r="O264" s="218"/>
      <c r="P264" s="218"/>
      <c r="Q264" s="218"/>
      <c r="R264" s="93"/>
      <c r="T264" s="144"/>
      <c r="U264" s="29" t="s">
        <v>42</v>
      </c>
      <c r="V264" s="145">
        <v>0</v>
      </c>
      <c r="W264" s="145">
        <f>$V$264*$K$264</f>
        <v>0</v>
      </c>
      <c r="X264" s="145">
        <v>1</v>
      </c>
      <c r="Y264" s="145">
        <f>$X$264*$K$264</f>
        <v>0.33</v>
      </c>
      <c r="Z264" s="145">
        <v>0</v>
      </c>
      <c r="AA264" s="146">
        <f>$Z$264*$K$264</f>
        <v>0</v>
      </c>
      <c r="AR264" s="6" t="s">
        <v>179</v>
      </c>
      <c r="AT264" s="6" t="s">
        <v>259</v>
      </c>
      <c r="AU264" s="6" t="s">
        <v>107</v>
      </c>
      <c r="AY264" s="6" t="s">
        <v>151</v>
      </c>
      <c r="BE264" s="84">
        <f>IF($U$264="základní",$N$264,0)</f>
        <v>0</v>
      </c>
      <c r="BF264" s="84">
        <f>IF($U$264="snížená",$N$264,0)</f>
        <v>0</v>
      </c>
      <c r="BG264" s="84">
        <f>IF($U$264="zákl. přenesená",$N$264,0)</f>
        <v>0</v>
      </c>
      <c r="BH264" s="84">
        <f>IF($U$264="sníž. přenesená",$N$264,0)</f>
        <v>0</v>
      </c>
      <c r="BI264" s="84">
        <f>IF($U$264="nulová",$N$264,0)</f>
        <v>0</v>
      </c>
      <c r="BJ264" s="6" t="s">
        <v>21</v>
      </c>
      <c r="BK264" s="84">
        <f>ROUND($L$264*$K$264,2)</f>
        <v>0</v>
      </c>
      <c r="BL264" s="6" t="s">
        <v>156</v>
      </c>
    </row>
    <row r="265" spans="2:47" s="6" customFormat="1" ht="28.5" customHeight="1">
      <c r="B265" s="92"/>
      <c r="F265" s="221" t="s">
        <v>401</v>
      </c>
      <c r="G265" s="180"/>
      <c r="H265" s="180"/>
      <c r="I265" s="180"/>
      <c r="R265" s="93"/>
      <c r="T265" s="159"/>
      <c r="AA265" s="160"/>
      <c r="AT265" s="6" t="s">
        <v>198</v>
      </c>
      <c r="AU265" s="6" t="s">
        <v>107</v>
      </c>
    </row>
    <row r="266" spans="2:51" s="6" customFormat="1" ht="13.5" customHeight="1">
      <c r="B266" s="147"/>
      <c r="E266" s="148"/>
      <c r="F266" s="222" t="s">
        <v>402</v>
      </c>
      <c r="G266" s="223"/>
      <c r="H266" s="223"/>
      <c r="I266" s="223"/>
      <c r="K266" s="149">
        <v>0.33</v>
      </c>
      <c r="R266" s="150"/>
      <c r="T266" s="151"/>
      <c r="AA266" s="152"/>
      <c r="AT266" s="148" t="s">
        <v>158</v>
      </c>
      <c r="AU266" s="148" t="s">
        <v>107</v>
      </c>
      <c r="AV266" s="148" t="s">
        <v>107</v>
      </c>
      <c r="AW266" s="148" t="s">
        <v>116</v>
      </c>
      <c r="AX266" s="148" t="s">
        <v>21</v>
      </c>
      <c r="AY266" s="148" t="s">
        <v>151</v>
      </c>
    </row>
    <row r="267" spans="2:64" s="6" customFormat="1" ht="24" customHeight="1">
      <c r="B267" s="92"/>
      <c r="C267" s="140" t="s">
        <v>403</v>
      </c>
      <c r="D267" s="140" t="s">
        <v>152</v>
      </c>
      <c r="E267" s="141" t="s">
        <v>404</v>
      </c>
      <c r="F267" s="226" t="s">
        <v>405</v>
      </c>
      <c r="G267" s="218"/>
      <c r="H267" s="218"/>
      <c r="I267" s="218"/>
      <c r="J267" s="142" t="s">
        <v>162</v>
      </c>
      <c r="K267" s="143">
        <v>4</v>
      </c>
      <c r="L267" s="217">
        <v>0</v>
      </c>
      <c r="M267" s="218"/>
      <c r="N267" s="219">
        <f>ROUND($L$267*$K$267,2)</f>
        <v>0</v>
      </c>
      <c r="O267" s="218"/>
      <c r="P267" s="218"/>
      <c r="Q267" s="218"/>
      <c r="R267" s="93"/>
      <c r="T267" s="144"/>
      <c r="U267" s="29" t="s">
        <v>42</v>
      </c>
      <c r="V267" s="145">
        <v>1.283</v>
      </c>
      <c r="W267" s="145">
        <f>$V$267*$K$267</f>
        <v>5.132</v>
      </c>
      <c r="X267" s="145">
        <v>0</v>
      </c>
      <c r="Y267" s="145">
        <f>$X$267*$K$267</f>
        <v>0</v>
      </c>
      <c r="Z267" s="145">
        <v>0</v>
      </c>
      <c r="AA267" s="146">
        <f>$Z$267*$K$267</f>
        <v>0</v>
      </c>
      <c r="AR267" s="6" t="s">
        <v>156</v>
      </c>
      <c r="AT267" s="6" t="s">
        <v>152</v>
      </c>
      <c r="AU267" s="6" t="s">
        <v>107</v>
      </c>
      <c r="AY267" s="6" t="s">
        <v>151</v>
      </c>
      <c r="BE267" s="84">
        <f>IF($U$267="základní",$N$267,0)</f>
        <v>0</v>
      </c>
      <c r="BF267" s="84">
        <f>IF($U$267="snížená",$N$267,0)</f>
        <v>0</v>
      </c>
      <c r="BG267" s="84">
        <f>IF($U$267="zákl. přenesená",$N$267,0)</f>
        <v>0</v>
      </c>
      <c r="BH267" s="84">
        <f>IF($U$267="sníž. přenesená",$N$267,0)</f>
        <v>0</v>
      </c>
      <c r="BI267" s="84">
        <f>IF($U$267="nulová",$N$267,0)</f>
        <v>0</v>
      </c>
      <c r="BJ267" s="6" t="s">
        <v>21</v>
      </c>
      <c r="BK267" s="84">
        <f>ROUND($L$267*$K$267,2)</f>
        <v>0</v>
      </c>
      <c r="BL267" s="6" t="s">
        <v>156</v>
      </c>
    </row>
    <row r="268" spans="2:64" s="6" customFormat="1" ht="13.5" customHeight="1">
      <c r="B268" s="92"/>
      <c r="C268" s="161" t="s">
        <v>406</v>
      </c>
      <c r="D268" s="161" t="s">
        <v>259</v>
      </c>
      <c r="E268" s="162" t="s">
        <v>407</v>
      </c>
      <c r="F268" s="227" t="s">
        <v>408</v>
      </c>
      <c r="G268" s="228"/>
      <c r="H268" s="228"/>
      <c r="I268" s="228"/>
      <c r="J268" s="163" t="s">
        <v>162</v>
      </c>
      <c r="K268" s="164">
        <v>4</v>
      </c>
      <c r="L268" s="229">
        <v>0</v>
      </c>
      <c r="M268" s="228"/>
      <c r="N268" s="230">
        <f>ROUND($L$268*$K$268,2)</f>
        <v>0</v>
      </c>
      <c r="O268" s="218"/>
      <c r="P268" s="218"/>
      <c r="Q268" s="218"/>
      <c r="R268" s="93"/>
      <c r="T268" s="144"/>
      <c r="U268" s="29" t="s">
        <v>42</v>
      </c>
      <c r="V268" s="145">
        <v>0</v>
      </c>
      <c r="W268" s="145">
        <f>$V$268*$K$268</f>
        <v>0</v>
      </c>
      <c r="X268" s="145">
        <v>0.164</v>
      </c>
      <c r="Y268" s="145">
        <f>$X$268*$K$268</f>
        <v>0.656</v>
      </c>
      <c r="Z268" s="145">
        <v>0</v>
      </c>
      <c r="AA268" s="146">
        <f>$Z$268*$K$268</f>
        <v>0</v>
      </c>
      <c r="AR268" s="6" t="s">
        <v>179</v>
      </c>
      <c r="AT268" s="6" t="s">
        <v>259</v>
      </c>
      <c r="AU268" s="6" t="s">
        <v>107</v>
      </c>
      <c r="AY268" s="6" t="s">
        <v>151</v>
      </c>
      <c r="BE268" s="84">
        <f>IF($U$268="základní",$N$268,0)</f>
        <v>0</v>
      </c>
      <c r="BF268" s="84">
        <f>IF($U$268="snížená",$N$268,0)</f>
        <v>0</v>
      </c>
      <c r="BG268" s="84">
        <f>IF($U$268="zákl. přenesená",$N$268,0)</f>
        <v>0</v>
      </c>
      <c r="BH268" s="84">
        <f>IF($U$268="sníž. přenesená",$N$268,0)</f>
        <v>0</v>
      </c>
      <c r="BI268" s="84">
        <f>IF($U$268="nulová",$N$268,0)</f>
        <v>0</v>
      </c>
      <c r="BJ268" s="6" t="s">
        <v>21</v>
      </c>
      <c r="BK268" s="84">
        <f>ROUND($L$268*$K$268,2)</f>
        <v>0</v>
      </c>
      <c r="BL268" s="6" t="s">
        <v>156</v>
      </c>
    </row>
    <row r="269" spans="2:64" s="6" customFormat="1" ht="13.5" customHeight="1">
      <c r="B269" s="92"/>
      <c r="C269" s="140" t="s">
        <v>409</v>
      </c>
      <c r="D269" s="140" t="s">
        <v>152</v>
      </c>
      <c r="E269" s="141" t="s">
        <v>410</v>
      </c>
      <c r="F269" s="226" t="s">
        <v>411</v>
      </c>
      <c r="G269" s="218"/>
      <c r="H269" s="218"/>
      <c r="I269" s="218"/>
      <c r="J269" s="142" t="s">
        <v>189</v>
      </c>
      <c r="K269" s="143">
        <v>13.75</v>
      </c>
      <c r="L269" s="217">
        <v>0</v>
      </c>
      <c r="M269" s="218"/>
      <c r="N269" s="219">
        <f>ROUND($L$269*$K$269,2)</f>
        <v>0</v>
      </c>
      <c r="O269" s="218"/>
      <c r="P269" s="218"/>
      <c r="Q269" s="218"/>
      <c r="R269" s="93"/>
      <c r="T269" s="144"/>
      <c r="U269" s="29" t="s">
        <v>42</v>
      </c>
      <c r="V269" s="145">
        <v>6.436</v>
      </c>
      <c r="W269" s="145">
        <f>$V$269*$K$269</f>
        <v>88.495</v>
      </c>
      <c r="X269" s="145">
        <v>0</v>
      </c>
      <c r="Y269" s="145">
        <f>$X$269*$K$269</f>
        <v>0</v>
      </c>
      <c r="Z269" s="145">
        <v>2</v>
      </c>
      <c r="AA269" s="146">
        <f>$Z$269*$K$269</f>
        <v>27.5</v>
      </c>
      <c r="AR269" s="6" t="s">
        <v>156</v>
      </c>
      <c r="AT269" s="6" t="s">
        <v>152</v>
      </c>
      <c r="AU269" s="6" t="s">
        <v>107</v>
      </c>
      <c r="AY269" s="6" t="s">
        <v>151</v>
      </c>
      <c r="BE269" s="84">
        <f>IF($U$269="základní",$N$269,0)</f>
        <v>0</v>
      </c>
      <c r="BF269" s="84">
        <f>IF($U$269="snížená",$N$269,0)</f>
        <v>0</v>
      </c>
      <c r="BG269" s="84">
        <f>IF($U$269="zákl. přenesená",$N$269,0)</f>
        <v>0</v>
      </c>
      <c r="BH269" s="84">
        <f>IF($U$269="sníž. přenesená",$N$269,0)</f>
        <v>0</v>
      </c>
      <c r="BI269" s="84">
        <f>IF($U$269="nulová",$N$269,0)</f>
        <v>0</v>
      </c>
      <c r="BJ269" s="6" t="s">
        <v>21</v>
      </c>
      <c r="BK269" s="84">
        <f>ROUND($L$269*$K$269,2)</f>
        <v>0</v>
      </c>
      <c r="BL269" s="6" t="s">
        <v>156</v>
      </c>
    </row>
    <row r="270" spans="2:47" s="6" customFormat="1" ht="15.75" customHeight="1">
      <c r="B270" s="92"/>
      <c r="F270" s="221" t="s">
        <v>412</v>
      </c>
      <c r="G270" s="180"/>
      <c r="H270" s="180"/>
      <c r="I270" s="180"/>
      <c r="R270" s="93"/>
      <c r="T270" s="159"/>
      <c r="AA270" s="160"/>
      <c r="AT270" s="6" t="s">
        <v>198</v>
      </c>
      <c r="AU270" s="6" t="s">
        <v>107</v>
      </c>
    </row>
    <row r="271" spans="2:51" s="6" customFormat="1" ht="13.5" customHeight="1">
      <c r="B271" s="147"/>
      <c r="E271" s="148"/>
      <c r="F271" s="222" t="s">
        <v>413</v>
      </c>
      <c r="G271" s="223"/>
      <c r="H271" s="223"/>
      <c r="I271" s="223"/>
      <c r="K271" s="149">
        <v>13.75</v>
      </c>
      <c r="R271" s="150"/>
      <c r="T271" s="151"/>
      <c r="AA271" s="152"/>
      <c r="AT271" s="148" t="s">
        <v>158</v>
      </c>
      <c r="AU271" s="148" t="s">
        <v>107</v>
      </c>
      <c r="AV271" s="148" t="s">
        <v>107</v>
      </c>
      <c r="AW271" s="148" t="s">
        <v>116</v>
      </c>
      <c r="AX271" s="148" t="s">
        <v>77</v>
      </c>
      <c r="AY271" s="148" t="s">
        <v>151</v>
      </c>
    </row>
    <row r="272" spans="2:51" s="6" customFormat="1" ht="13.5" customHeight="1">
      <c r="B272" s="153"/>
      <c r="E272" s="154"/>
      <c r="F272" s="224" t="s">
        <v>159</v>
      </c>
      <c r="G272" s="225"/>
      <c r="H272" s="225"/>
      <c r="I272" s="225"/>
      <c r="K272" s="155">
        <v>13.75</v>
      </c>
      <c r="R272" s="156"/>
      <c r="T272" s="157"/>
      <c r="AA272" s="158"/>
      <c r="AT272" s="154" t="s">
        <v>158</v>
      </c>
      <c r="AU272" s="154" t="s">
        <v>107</v>
      </c>
      <c r="AV272" s="154" t="s">
        <v>156</v>
      </c>
      <c r="AW272" s="154" t="s">
        <v>77</v>
      </c>
      <c r="AX272" s="154" t="s">
        <v>21</v>
      </c>
      <c r="AY272" s="154" t="s">
        <v>151</v>
      </c>
    </row>
    <row r="273" spans="2:64" s="6" customFormat="1" ht="24" customHeight="1">
      <c r="B273" s="92"/>
      <c r="C273" s="140" t="s">
        <v>414</v>
      </c>
      <c r="D273" s="140" t="s">
        <v>152</v>
      </c>
      <c r="E273" s="141" t="s">
        <v>415</v>
      </c>
      <c r="F273" s="226" t="s">
        <v>416</v>
      </c>
      <c r="G273" s="218"/>
      <c r="H273" s="218"/>
      <c r="I273" s="218"/>
      <c r="J273" s="142" t="s">
        <v>231</v>
      </c>
      <c r="K273" s="143">
        <v>0.454</v>
      </c>
      <c r="L273" s="217">
        <v>0</v>
      </c>
      <c r="M273" s="218"/>
      <c r="N273" s="219">
        <f>ROUND($L$273*$K$273,2)</f>
        <v>0</v>
      </c>
      <c r="O273" s="218"/>
      <c r="P273" s="218"/>
      <c r="Q273" s="218"/>
      <c r="R273" s="93"/>
      <c r="T273" s="144"/>
      <c r="U273" s="29" t="s">
        <v>42</v>
      </c>
      <c r="V273" s="145">
        <v>55.13</v>
      </c>
      <c r="W273" s="145">
        <f>$V$273*$K$273</f>
        <v>25.029020000000003</v>
      </c>
      <c r="X273" s="145">
        <v>0</v>
      </c>
      <c r="Y273" s="145">
        <f>$X$273*$K$273</f>
        <v>0</v>
      </c>
      <c r="Z273" s="145">
        <v>0</v>
      </c>
      <c r="AA273" s="146">
        <f>$Z$273*$K$273</f>
        <v>0</v>
      </c>
      <c r="AR273" s="6" t="s">
        <v>156</v>
      </c>
      <c r="AT273" s="6" t="s">
        <v>152</v>
      </c>
      <c r="AU273" s="6" t="s">
        <v>107</v>
      </c>
      <c r="AY273" s="6" t="s">
        <v>151</v>
      </c>
      <c r="BE273" s="84">
        <f>IF($U$273="základní",$N$273,0)</f>
        <v>0</v>
      </c>
      <c r="BF273" s="84">
        <f>IF($U$273="snížená",$N$273,0)</f>
        <v>0</v>
      </c>
      <c r="BG273" s="84">
        <f>IF($U$273="zákl. přenesená",$N$273,0)</f>
        <v>0</v>
      </c>
      <c r="BH273" s="84">
        <f>IF($U$273="sníž. přenesená",$N$273,0)</f>
        <v>0</v>
      </c>
      <c r="BI273" s="84">
        <f>IF($U$273="nulová",$N$273,0)</f>
        <v>0</v>
      </c>
      <c r="BJ273" s="6" t="s">
        <v>21</v>
      </c>
      <c r="BK273" s="84">
        <f>ROUND($L$273*$K$273,2)</f>
        <v>0</v>
      </c>
      <c r="BL273" s="6" t="s">
        <v>156</v>
      </c>
    </row>
    <row r="274" spans="2:47" s="6" customFormat="1" ht="15.75" customHeight="1">
      <c r="B274" s="92"/>
      <c r="F274" s="221" t="s">
        <v>202</v>
      </c>
      <c r="G274" s="180"/>
      <c r="H274" s="180"/>
      <c r="I274" s="180"/>
      <c r="R274" s="93"/>
      <c r="T274" s="159"/>
      <c r="AA274" s="160"/>
      <c r="AT274" s="6" t="s">
        <v>198</v>
      </c>
      <c r="AU274" s="6" t="s">
        <v>107</v>
      </c>
    </row>
    <row r="275" spans="2:51" s="6" customFormat="1" ht="13.5" customHeight="1">
      <c r="B275" s="147"/>
      <c r="E275" s="148"/>
      <c r="F275" s="222" t="s">
        <v>417</v>
      </c>
      <c r="G275" s="223"/>
      <c r="H275" s="223"/>
      <c r="I275" s="223"/>
      <c r="K275" s="149">
        <v>0.454</v>
      </c>
      <c r="R275" s="150"/>
      <c r="T275" s="151"/>
      <c r="AA275" s="152"/>
      <c r="AT275" s="148" t="s">
        <v>158</v>
      </c>
      <c r="AU275" s="148" t="s">
        <v>107</v>
      </c>
      <c r="AV275" s="148" t="s">
        <v>107</v>
      </c>
      <c r="AW275" s="148" t="s">
        <v>116</v>
      </c>
      <c r="AX275" s="148" t="s">
        <v>77</v>
      </c>
      <c r="AY275" s="148" t="s">
        <v>151</v>
      </c>
    </row>
    <row r="276" spans="2:64" s="6" customFormat="1" ht="13.5" customHeight="1">
      <c r="B276" s="92"/>
      <c r="C276" s="161" t="s">
        <v>418</v>
      </c>
      <c r="D276" s="161" t="s">
        <v>259</v>
      </c>
      <c r="E276" s="162" t="s">
        <v>419</v>
      </c>
      <c r="F276" s="227" t="s">
        <v>420</v>
      </c>
      <c r="G276" s="228"/>
      <c r="H276" s="228"/>
      <c r="I276" s="228"/>
      <c r="J276" s="163" t="s">
        <v>272</v>
      </c>
      <c r="K276" s="164">
        <v>13.4</v>
      </c>
      <c r="L276" s="229">
        <v>0</v>
      </c>
      <c r="M276" s="228"/>
      <c r="N276" s="230">
        <f>ROUND($L$276*$K$276,2)</f>
        <v>0</v>
      </c>
      <c r="O276" s="218"/>
      <c r="P276" s="218"/>
      <c r="Q276" s="218"/>
      <c r="R276" s="93"/>
      <c r="T276" s="144"/>
      <c r="U276" s="29" t="s">
        <v>42</v>
      </c>
      <c r="V276" s="145">
        <v>0</v>
      </c>
      <c r="W276" s="145">
        <f>$V$276*$K$276</f>
        <v>0</v>
      </c>
      <c r="X276" s="145">
        <v>0.051</v>
      </c>
      <c r="Y276" s="145">
        <f>$X$276*$K$276</f>
        <v>0.6834</v>
      </c>
      <c r="Z276" s="145">
        <v>0</v>
      </c>
      <c r="AA276" s="146">
        <f>$Z$276*$K$276</f>
        <v>0</v>
      </c>
      <c r="AR276" s="6" t="s">
        <v>179</v>
      </c>
      <c r="AT276" s="6" t="s">
        <v>259</v>
      </c>
      <c r="AU276" s="6" t="s">
        <v>107</v>
      </c>
      <c r="AY276" s="6" t="s">
        <v>151</v>
      </c>
      <c r="BE276" s="84">
        <f>IF($U$276="základní",$N$276,0)</f>
        <v>0</v>
      </c>
      <c r="BF276" s="84">
        <f>IF($U$276="snížená",$N$276,0)</f>
        <v>0</v>
      </c>
      <c r="BG276" s="84">
        <f>IF($U$276="zákl. přenesená",$N$276,0)</f>
        <v>0</v>
      </c>
      <c r="BH276" s="84">
        <f>IF($U$276="sníž. přenesená",$N$276,0)</f>
        <v>0</v>
      </c>
      <c r="BI276" s="84">
        <f>IF($U$276="nulová",$N$276,0)</f>
        <v>0</v>
      </c>
      <c r="BJ276" s="6" t="s">
        <v>21</v>
      </c>
      <c r="BK276" s="84">
        <f>ROUND($L$276*$K$276,2)</f>
        <v>0</v>
      </c>
      <c r="BL276" s="6" t="s">
        <v>156</v>
      </c>
    </row>
    <row r="277" spans="2:47" s="6" customFormat="1" ht="41.25" customHeight="1">
      <c r="B277" s="92"/>
      <c r="F277" s="221" t="s">
        <v>421</v>
      </c>
      <c r="G277" s="180"/>
      <c r="H277" s="180"/>
      <c r="I277" s="180"/>
      <c r="R277" s="93"/>
      <c r="T277" s="159"/>
      <c r="AA277" s="160"/>
      <c r="AT277" s="6" t="s">
        <v>198</v>
      </c>
      <c r="AU277" s="6" t="s">
        <v>107</v>
      </c>
    </row>
    <row r="278" spans="2:51" s="6" customFormat="1" ht="13.5" customHeight="1">
      <c r="B278" s="147"/>
      <c r="E278" s="148"/>
      <c r="F278" s="222" t="s">
        <v>422</v>
      </c>
      <c r="G278" s="223"/>
      <c r="H278" s="223"/>
      <c r="I278" s="223"/>
      <c r="K278" s="149">
        <v>13.4</v>
      </c>
      <c r="R278" s="150"/>
      <c r="T278" s="151"/>
      <c r="AA278" s="152"/>
      <c r="AT278" s="148" t="s">
        <v>158</v>
      </c>
      <c r="AU278" s="148" t="s">
        <v>107</v>
      </c>
      <c r="AV278" s="148" t="s">
        <v>107</v>
      </c>
      <c r="AW278" s="148" t="s">
        <v>116</v>
      </c>
      <c r="AX278" s="148" t="s">
        <v>77</v>
      </c>
      <c r="AY278" s="148" t="s">
        <v>151</v>
      </c>
    </row>
    <row r="279" spans="2:64" s="6" customFormat="1" ht="13.5" customHeight="1">
      <c r="B279" s="92"/>
      <c r="C279" s="161" t="s">
        <v>423</v>
      </c>
      <c r="D279" s="161" t="s">
        <v>259</v>
      </c>
      <c r="E279" s="162" t="s">
        <v>424</v>
      </c>
      <c r="F279" s="227" t="s">
        <v>425</v>
      </c>
      <c r="G279" s="228"/>
      <c r="H279" s="228"/>
      <c r="I279" s="228"/>
      <c r="J279" s="163" t="s">
        <v>272</v>
      </c>
      <c r="K279" s="164">
        <v>11.8</v>
      </c>
      <c r="L279" s="229">
        <v>0</v>
      </c>
      <c r="M279" s="228"/>
      <c r="N279" s="230">
        <f>ROUND($L$279*$K$279,2)</f>
        <v>0</v>
      </c>
      <c r="O279" s="218"/>
      <c r="P279" s="218"/>
      <c r="Q279" s="218"/>
      <c r="R279" s="93"/>
      <c r="T279" s="144"/>
      <c r="U279" s="29" t="s">
        <v>42</v>
      </c>
      <c r="V279" s="145">
        <v>0</v>
      </c>
      <c r="W279" s="145">
        <f>$V$279*$K$279</f>
        <v>0</v>
      </c>
      <c r="X279" s="145">
        <v>0.051</v>
      </c>
      <c r="Y279" s="145">
        <f>$X$279*$K$279</f>
        <v>0.6018</v>
      </c>
      <c r="Z279" s="145">
        <v>0</v>
      </c>
      <c r="AA279" s="146">
        <f>$Z$279*$K$279</f>
        <v>0</v>
      </c>
      <c r="AR279" s="6" t="s">
        <v>179</v>
      </c>
      <c r="AT279" s="6" t="s">
        <v>259</v>
      </c>
      <c r="AU279" s="6" t="s">
        <v>107</v>
      </c>
      <c r="AY279" s="6" t="s">
        <v>151</v>
      </c>
      <c r="BE279" s="84">
        <f>IF($U$279="základní",$N$279,0)</f>
        <v>0</v>
      </c>
      <c r="BF279" s="84">
        <f>IF($U$279="snížená",$N$279,0)</f>
        <v>0</v>
      </c>
      <c r="BG279" s="84">
        <f>IF($U$279="zákl. přenesená",$N$279,0)</f>
        <v>0</v>
      </c>
      <c r="BH279" s="84">
        <f>IF($U$279="sníž. přenesená",$N$279,0)</f>
        <v>0</v>
      </c>
      <c r="BI279" s="84">
        <f>IF($U$279="nulová",$N$279,0)</f>
        <v>0</v>
      </c>
      <c r="BJ279" s="6" t="s">
        <v>21</v>
      </c>
      <c r="BK279" s="84">
        <f>ROUND($L$279*$K$279,2)</f>
        <v>0</v>
      </c>
      <c r="BL279" s="6" t="s">
        <v>156</v>
      </c>
    </row>
    <row r="280" spans="2:47" s="6" customFormat="1" ht="41.25" customHeight="1">
      <c r="B280" s="92"/>
      <c r="F280" s="221" t="s">
        <v>426</v>
      </c>
      <c r="G280" s="180"/>
      <c r="H280" s="180"/>
      <c r="I280" s="180"/>
      <c r="R280" s="93"/>
      <c r="T280" s="159"/>
      <c r="AA280" s="160"/>
      <c r="AT280" s="6" t="s">
        <v>198</v>
      </c>
      <c r="AU280" s="6" t="s">
        <v>107</v>
      </c>
    </row>
    <row r="281" spans="2:51" s="6" customFormat="1" ht="13.5" customHeight="1">
      <c r="B281" s="147"/>
      <c r="E281" s="148"/>
      <c r="F281" s="222" t="s">
        <v>427</v>
      </c>
      <c r="G281" s="223"/>
      <c r="H281" s="223"/>
      <c r="I281" s="223"/>
      <c r="K281" s="149">
        <v>11.8</v>
      </c>
      <c r="R281" s="150"/>
      <c r="T281" s="151"/>
      <c r="AA281" s="152"/>
      <c r="AT281" s="148" t="s">
        <v>158</v>
      </c>
      <c r="AU281" s="148" t="s">
        <v>107</v>
      </c>
      <c r="AV281" s="148" t="s">
        <v>107</v>
      </c>
      <c r="AW281" s="148" t="s">
        <v>116</v>
      </c>
      <c r="AX281" s="148" t="s">
        <v>77</v>
      </c>
      <c r="AY281" s="148" t="s">
        <v>151</v>
      </c>
    </row>
    <row r="282" spans="2:63" s="130" customFormat="1" ht="30" customHeight="1">
      <c r="B282" s="131"/>
      <c r="D282" s="139" t="s">
        <v>123</v>
      </c>
      <c r="N282" s="211">
        <f>$BK$282</f>
        <v>0</v>
      </c>
      <c r="O282" s="212"/>
      <c r="P282" s="212"/>
      <c r="Q282" s="212"/>
      <c r="R282" s="134"/>
      <c r="T282" s="135"/>
      <c r="W282" s="136">
        <f>SUM($W$283:$W$292)</f>
        <v>309.233425</v>
      </c>
      <c r="Y282" s="136">
        <f>SUM($Y$283:$Y$292)</f>
        <v>0</v>
      </c>
      <c r="AA282" s="137">
        <f>SUM($AA$283:$AA$292)</f>
        <v>0</v>
      </c>
      <c r="AR282" s="133" t="s">
        <v>21</v>
      </c>
      <c r="AT282" s="133" t="s">
        <v>76</v>
      </c>
      <c r="AU282" s="133" t="s">
        <v>21</v>
      </c>
      <c r="AY282" s="133" t="s">
        <v>151</v>
      </c>
      <c r="BK282" s="138">
        <f>SUM($BK$283:$BK$292)</f>
        <v>0</v>
      </c>
    </row>
    <row r="283" spans="2:64" s="6" customFormat="1" ht="24" customHeight="1">
      <c r="B283" s="92"/>
      <c r="C283" s="140" t="s">
        <v>428</v>
      </c>
      <c r="D283" s="140" t="s">
        <v>152</v>
      </c>
      <c r="E283" s="141" t="s">
        <v>429</v>
      </c>
      <c r="F283" s="226" t="s">
        <v>430</v>
      </c>
      <c r="G283" s="218"/>
      <c r="H283" s="218"/>
      <c r="I283" s="218"/>
      <c r="J283" s="142" t="s">
        <v>231</v>
      </c>
      <c r="K283" s="143">
        <v>1007.275</v>
      </c>
      <c r="L283" s="217">
        <v>0</v>
      </c>
      <c r="M283" s="218"/>
      <c r="N283" s="219">
        <f>ROUND($L$283*$K$283,2)</f>
        <v>0</v>
      </c>
      <c r="O283" s="218"/>
      <c r="P283" s="218"/>
      <c r="Q283" s="218"/>
      <c r="R283" s="93"/>
      <c r="T283" s="144"/>
      <c r="U283" s="29" t="s">
        <v>42</v>
      </c>
      <c r="V283" s="145">
        <v>0.125</v>
      </c>
      <c r="W283" s="145">
        <f>$V$283*$K$283</f>
        <v>125.909375</v>
      </c>
      <c r="X283" s="145">
        <v>0</v>
      </c>
      <c r="Y283" s="145">
        <f>$X$283*$K$283</f>
        <v>0</v>
      </c>
      <c r="Z283" s="145">
        <v>0</v>
      </c>
      <c r="AA283" s="146">
        <f>$Z$283*$K$283</f>
        <v>0</v>
      </c>
      <c r="AR283" s="6" t="s">
        <v>156</v>
      </c>
      <c r="AT283" s="6" t="s">
        <v>152</v>
      </c>
      <c r="AU283" s="6" t="s">
        <v>107</v>
      </c>
      <c r="AY283" s="6" t="s">
        <v>151</v>
      </c>
      <c r="BE283" s="84">
        <f>IF($U$283="základní",$N$283,0)</f>
        <v>0</v>
      </c>
      <c r="BF283" s="84">
        <f>IF($U$283="snížená",$N$283,0)</f>
        <v>0</v>
      </c>
      <c r="BG283" s="84">
        <f>IF($U$283="zákl. přenesená",$N$283,0)</f>
        <v>0</v>
      </c>
      <c r="BH283" s="84">
        <f>IF($U$283="sníž. přenesená",$N$283,0)</f>
        <v>0</v>
      </c>
      <c r="BI283" s="84">
        <f>IF($U$283="nulová",$N$283,0)</f>
        <v>0</v>
      </c>
      <c r="BJ283" s="6" t="s">
        <v>21</v>
      </c>
      <c r="BK283" s="84">
        <f>ROUND($L$283*$K$283,2)</f>
        <v>0</v>
      </c>
      <c r="BL283" s="6" t="s">
        <v>156</v>
      </c>
    </row>
    <row r="284" spans="2:64" s="6" customFormat="1" ht="24" customHeight="1">
      <c r="B284" s="92"/>
      <c r="C284" s="140" t="s">
        <v>431</v>
      </c>
      <c r="D284" s="140" t="s">
        <v>152</v>
      </c>
      <c r="E284" s="141" t="s">
        <v>432</v>
      </c>
      <c r="F284" s="226" t="s">
        <v>563</v>
      </c>
      <c r="G284" s="218"/>
      <c r="H284" s="218"/>
      <c r="I284" s="218"/>
      <c r="J284" s="142" t="s">
        <v>231</v>
      </c>
      <c r="K284" s="143">
        <v>3021.825</v>
      </c>
      <c r="L284" s="217">
        <v>0</v>
      </c>
      <c r="M284" s="218"/>
      <c r="N284" s="219">
        <f>ROUND($L$284*$K$284,2)</f>
        <v>0</v>
      </c>
      <c r="O284" s="218"/>
      <c r="P284" s="218"/>
      <c r="Q284" s="218"/>
      <c r="R284" s="93"/>
      <c r="T284" s="144"/>
      <c r="U284" s="29" t="s">
        <v>42</v>
      </c>
      <c r="V284" s="145">
        <v>0.006</v>
      </c>
      <c r="W284" s="145">
        <f>$V$284*$K$284</f>
        <v>18.13095</v>
      </c>
      <c r="X284" s="145">
        <v>0</v>
      </c>
      <c r="Y284" s="145">
        <f>$X$284*$K$284</f>
        <v>0</v>
      </c>
      <c r="Z284" s="145">
        <v>0</v>
      </c>
      <c r="AA284" s="146">
        <f>$Z$284*$K$284</f>
        <v>0</v>
      </c>
      <c r="AR284" s="6" t="s">
        <v>156</v>
      </c>
      <c r="AT284" s="6" t="s">
        <v>152</v>
      </c>
      <c r="AU284" s="6" t="s">
        <v>107</v>
      </c>
      <c r="AY284" s="6" t="s">
        <v>151</v>
      </c>
      <c r="BE284" s="84">
        <f>IF($U$284="základní",$N$284,0)</f>
        <v>0</v>
      </c>
      <c r="BF284" s="84">
        <f>IF($U$284="snížená",$N$284,0)</f>
        <v>0</v>
      </c>
      <c r="BG284" s="84">
        <f>IF($U$284="zákl. přenesená",$N$284,0)</f>
        <v>0</v>
      </c>
      <c r="BH284" s="84">
        <f>IF($U$284="sníž. přenesená",$N$284,0)</f>
        <v>0</v>
      </c>
      <c r="BI284" s="84">
        <f>IF($U$284="nulová",$N$284,0)</f>
        <v>0</v>
      </c>
      <c r="BJ284" s="6" t="s">
        <v>21</v>
      </c>
      <c r="BK284" s="84">
        <f>ROUND($L$284*$K$284,2)</f>
        <v>0</v>
      </c>
      <c r="BL284" s="6" t="s">
        <v>156</v>
      </c>
    </row>
    <row r="285" spans="2:64" s="6" customFormat="1" ht="24" customHeight="1">
      <c r="B285" s="92"/>
      <c r="C285" s="140" t="s">
        <v>433</v>
      </c>
      <c r="D285" s="140" t="s">
        <v>152</v>
      </c>
      <c r="E285" s="141" t="s">
        <v>434</v>
      </c>
      <c r="F285" s="226" t="s">
        <v>435</v>
      </c>
      <c r="G285" s="218"/>
      <c r="H285" s="218"/>
      <c r="I285" s="218"/>
      <c r="J285" s="142" t="s">
        <v>231</v>
      </c>
      <c r="K285" s="143">
        <v>1007.275</v>
      </c>
      <c r="L285" s="217">
        <v>0</v>
      </c>
      <c r="M285" s="218"/>
      <c r="N285" s="219">
        <f>ROUND($L$285*$K$285,2)</f>
        <v>0</v>
      </c>
      <c r="O285" s="218"/>
      <c r="P285" s="218"/>
      <c r="Q285" s="218"/>
      <c r="R285" s="93"/>
      <c r="T285" s="144"/>
      <c r="U285" s="29" t="s">
        <v>42</v>
      </c>
      <c r="V285" s="145">
        <v>0.164</v>
      </c>
      <c r="W285" s="145">
        <f>$V$285*$K$285</f>
        <v>165.19310000000002</v>
      </c>
      <c r="X285" s="145">
        <v>0</v>
      </c>
      <c r="Y285" s="145">
        <f>$X$285*$K$285</f>
        <v>0</v>
      </c>
      <c r="Z285" s="145">
        <v>0</v>
      </c>
      <c r="AA285" s="146">
        <f>$Z$285*$K$285</f>
        <v>0</v>
      </c>
      <c r="AR285" s="6" t="s">
        <v>156</v>
      </c>
      <c r="AT285" s="6" t="s">
        <v>152</v>
      </c>
      <c r="AU285" s="6" t="s">
        <v>107</v>
      </c>
      <c r="AY285" s="6" t="s">
        <v>151</v>
      </c>
      <c r="BE285" s="84">
        <f>IF($U$285="základní",$N$285,0)</f>
        <v>0</v>
      </c>
      <c r="BF285" s="84">
        <f>IF($U$285="snížená",$N$285,0)</f>
        <v>0</v>
      </c>
      <c r="BG285" s="84">
        <f>IF($U$285="zákl. přenesená",$N$285,0)</f>
        <v>0</v>
      </c>
      <c r="BH285" s="84">
        <f>IF($U$285="sníž. přenesená",$N$285,0)</f>
        <v>0</v>
      </c>
      <c r="BI285" s="84">
        <f>IF($U$285="nulová",$N$285,0)</f>
        <v>0</v>
      </c>
      <c r="BJ285" s="6" t="s">
        <v>21</v>
      </c>
      <c r="BK285" s="84">
        <f>ROUND($L$285*$K$285,2)</f>
        <v>0</v>
      </c>
      <c r="BL285" s="6" t="s">
        <v>156</v>
      </c>
    </row>
    <row r="286" spans="2:64" s="6" customFormat="1" ht="24" customHeight="1">
      <c r="B286" s="92"/>
      <c r="C286" s="140" t="s">
        <v>436</v>
      </c>
      <c r="D286" s="140" t="s">
        <v>152</v>
      </c>
      <c r="E286" s="141" t="s">
        <v>437</v>
      </c>
      <c r="F286" s="226" t="s">
        <v>438</v>
      </c>
      <c r="G286" s="218"/>
      <c r="H286" s="218"/>
      <c r="I286" s="218"/>
      <c r="J286" s="142" t="s">
        <v>231</v>
      </c>
      <c r="K286" s="143">
        <v>181.356</v>
      </c>
      <c r="L286" s="217">
        <v>0</v>
      </c>
      <c r="M286" s="218"/>
      <c r="N286" s="219">
        <f>ROUND($L$286*$K$286,2)</f>
        <v>0</v>
      </c>
      <c r="O286" s="218"/>
      <c r="P286" s="218"/>
      <c r="Q286" s="218"/>
      <c r="R286" s="93"/>
      <c r="T286" s="144"/>
      <c r="U286" s="29" t="s">
        <v>42</v>
      </c>
      <c r="V286" s="145">
        <v>0</v>
      </c>
      <c r="W286" s="145">
        <f>$V$286*$K$286</f>
        <v>0</v>
      </c>
      <c r="X286" s="145">
        <v>0</v>
      </c>
      <c r="Y286" s="145">
        <f>$X$286*$K$286</f>
        <v>0</v>
      </c>
      <c r="Z286" s="145">
        <v>0</v>
      </c>
      <c r="AA286" s="146">
        <f>$Z$286*$K$286</f>
        <v>0</v>
      </c>
      <c r="AR286" s="6" t="s">
        <v>156</v>
      </c>
      <c r="AT286" s="6" t="s">
        <v>152</v>
      </c>
      <c r="AU286" s="6" t="s">
        <v>107</v>
      </c>
      <c r="AY286" s="6" t="s">
        <v>151</v>
      </c>
      <c r="BE286" s="84">
        <f>IF($U$286="základní",$N$286,0)</f>
        <v>0</v>
      </c>
      <c r="BF286" s="84">
        <f>IF($U$286="snížená",$N$286,0)</f>
        <v>0</v>
      </c>
      <c r="BG286" s="84">
        <f>IF($U$286="zákl. přenesená",$N$286,0)</f>
        <v>0</v>
      </c>
      <c r="BH286" s="84">
        <f>IF($U$286="sníž. přenesená",$N$286,0)</f>
        <v>0</v>
      </c>
      <c r="BI286" s="84">
        <f>IF($U$286="nulová",$N$286,0)</f>
        <v>0</v>
      </c>
      <c r="BJ286" s="6" t="s">
        <v>21</v>
      </c>
      <c r="BK286" s="84">
        <f>ROUND($L$286*$K$286,2)</f>
        <v>0</v>
      </c>
      <c r="BL286" s="6" t="s">
        <v>156</v>
      </c>
    </row>
    <row r="287" spans="2:51" s="6" customFormat="1" ht="13.5" customHeight="1">
      <c r="B287" s="147"/>
      <c r="E287" s="148"/>
      <c r="F287" s="222" t="s">
        <v>439</v>
      </c>
      <c r="G287" s="223"/>
      <c r="H287" s="223"/>
      <c r="I287" s="223"/>
      <c r="K287" s="149">
        <v>181.356</v>
      </c>
      <c r="R287" s="150"/>
      <c r="T287" s="151"/>
      <c r="AA287" s="152"/>
      <c r="AT287" s="148" t="s">
        <v>158</v>
      </c>
      <c r="AU287" s="148" t="s">
        <v>107</v>
      </c>
      <c r="AV287" s="148" t="s">
        <v>107</v>
      </c>
      <c r="AW287" s="148" t="s">
        <v>116</v>
      </c>
      <c r="AX287" s="148" t="s">
        <v>77</v>
      </c>
      <c r="AY287" s="148" t="s">
        <v>151</v>
      </c>
    </row>
    <row r="288" spans="2:51" s="6" customFormat="1" ht="13.5" customHeight="1">
      <c r="B288" s="153"/>
      <c r="E288" s="154"/>
      <c r="F288" s="224" t="s">
        <v>159</v>
      </c>
      <c r="G288" s="225"/>
      <c r="H288" s="225"/>
      <c r="I288" s="225"/>
      <c r="K288" s="155">
        <v>181.356</v>
      </c>
      <c r="R288" s="156"/>
      <c r="T288" s="157"/>
      <c r="AA288" s="158"/>
      <c r="AT288" s="154" t="s">
        <v>158</v>
      </c>
      <c r="AU288" s="154" t="s">
        <v>107</v>
      </c>
      <c r="AV288" s="154" t="s">
        <v>156</v>
      </c>
      <c r="AW288" s="154" t="s">
        <v>77</v>
      </c>
      <c r="AX288" s="154" t="s">
        <v>21</v>
      </c>
      <c r="AY288" s="154" t="s">
        <v>151</v>
      </c>
    </row>
    <row r="289" spans="2:64" s="6" customFormat="1" ht="24" customHeight="1">
      <c r="B289" s="92"/>
      <c r="C289" s="140" t="s">
        <v>440</v>
      </c>
      <c r="D289" s="140" t="s">
        <v>152</v>
      </c>
      <c r="E289" s="141" t="s">
        <v>441</v>
      </c>
      <c r="F289" s="226" t="s">
        <v>442</v>
      </c>
      <c r="G289" s="218"/>
      <c r="H289" s="218"/>
      <c r="I289" s="218"/>
      <c r="J289" s="142" t="s">
        <v>231</v>
      </c>
      <c r="K289" s="143">
        <v>83.189</v>
      </c>
      <c r="L289" s="217">
        <v>0</v>
      </c>
      <c r="M289" s="218"/>
      <c r="N289" s="219">
        <f>ROUND($L$289*$K$289,2)</f>
        <v>0</v>
      </c>
      <c r="O289" s="218"/>
      <c r="P289" s="218"/>
      <c r="Q289" s="218"/>
      <c r="R289" s="93"/>
      <c r="T289" s="144"/>
      <c r="U289" s="29" t="s">
        <v>42</v>
      </c>
      <c r="V289" s="145">
        <v>0</v>
      </c>
      <c r="W289" s="145">
        <f>$V$289*$K$289</f>
        <v>0</v>
      </c>
      <c r="X289" s="145">
        <v>0</v>
      </c>
      <c r="Y289" s="145">
        <f>$X$289*$K$289</f>
        <v>0</v>
      </c>
      <c r="Z289" s="145">
        <v>0</v>
      </c>
      <c r="AA289" s="146">
        <f>$Z$289*$K$289</f>
        <v>0</v>
      </c>
      <c r="AR289" s="6" t="s">
        <v>156</v>
      </c>
      <c r="AT289" s="6" t="s">
        <v>152</v>
      </c>
      <c r="AU289" s="6" t="s">
        <v>107</v>
      </c>
      <c r="AY289" s="6" t="s">
        <v>151</v>
      </c>
      <c r="BE289" s="84">
        <f>IF($U$289="základní",$N$289,0)</f>
        <v>0</v>
      </c>
      <c r="BF289" s="84">
        <f>IF($U$289="snížená",$N$289,0)</f>
        <v>0</v>
      </c>
      <c r="BG289" s="84">
        <f>IF($U$289="zákl. přenesená",$N$289,0)</f>
        <v>0</v>
      </c>
      <c r="BH289" s="84">
        <f>IF($U$289="sníž. přenesená",$N$289,0)</f>
        <v>0</v>
      </c>
      <c r="BI289" s="84">
        <f>IF($U$289="nulová",$N$289,0)</f>
        <v>0</v>
      </c>
      <c r="BJ289" s="6" t="s">
        <v>21</v>
      </c>
      <c r="BK289" s="84">
        <f>ROUND($L$289*$K$289,2)</f>
        <v>0</v>
      </c>
      <c r="BL289" s="6" t="s">
        <v>156</v>
      </c>
    </row>
    <row r="290" spans="2:64" s="6" customFormat="1" ht="24" customHeight="1">
      <c r="B290" s="92"/>
      <c r="C290" s="140" t="s">
        <v>443</v>
      </c>
      <c r="D290" s="140" t="s">
        <v>152</v>
      </c>
      <c r="E290" s="141" t="s">
        <v>444</v>
      </c>
      <c r="F290" s="226" t="s">
        <v>445</v>
      </c>
      <c r="G290" s="218"/>
      <c r="H290" s="218"/>
      <c r="I290" s="218"/>
      <c r="J290" s="142" t="s">
        <v>231</v>
      </c>
      <c r="K290" s="143">
        <v>736.49</v>
      </c>
      <c r="L290" s="217">
        <v>0</v>
      </c>
      <c r="M290" s="218"/>
      <c r="N290" s="219">
        <f>ROUND($L$290*$K$290,2)</f>
        <v>0</v>
      </c>
      <c r="O290" s="218"/>
      <c r="P290" s="218"/>
      <c r="Q290" s="218"/>
      <c r="R290" s="93"/>
      <c r="T290" s="144"/>
      <c r="U290" s="29" t="s">
        <v>42</v>
      </c>
      <c r="V290" s="145">
        <v>0</v>
      </c>
      <c r="W290" s="145">
        <f>$V$290*$K$290</f>
        <v>0</v>
      </c>
      <c r="X290" s="145">
        <v>0</v>
      </c>
      <c r="Y290" s="145">
        <f>$X$290*$K$290</f>
        <v>0</v>
      </c>
      <c r="Z290" s="145">
        <v>0</v>
      </c>
      <c r="AA290" s="146">
        <f>$Z$290*$K$290</f>
        <v>0</v>
      </c>
      <c r="AR290" s="6" t="s">
        <v>156</v>
      </c>
      <c r="AT290" s="6" t="s">
        <v>152</v>
      </c>
      <c r="AU290" s="6" t="s">
        <v>107</v>
      </c>
      <c r="AY290" s="6" t="s">
        <v>151</v>
      </c>
      <c r="BE290" s="84">
        <f>IF($U$290="základní",$N$290,0)</f>
        <v>0</v>
      </c>
      <c r="BF290" s="84">
        <f>IF($U$290="snížená",$N$290,0)</f>
        <v>0</v>
      </c>
      <c r="BG290" s="84">
        <f>IF($U$290="zákl. přenesená",$N$290,0)</f>
        <v>0</v>
      </c>
      <c r="BH290" s="84">
        <f>IF($U$290="sníž. přenesená",$N$290,0)</f>
        <v>0</v>
      </c>
      <c r="BI290" s="84">
        <f>IF($U$290="nulová",$N$290,0)</f>
        <v>0</v>
      </c>
      <c r="BJ290" s="6" t="s">
        <v>21</v>
      </c>
      <c r="BK290" s="84">
        <f>ROUND($L$290*$K$290,2)</f>
        <v>0</v>
      </c>
      <c r="BL290" s="6" t="s">
        <v>156</v>
      </c>
    </row>
    <row r="291" spans="2:51" s="6" customFormat="1" ht="13.5" customHeight="1">
      <c r="B291" s="147"/>
      <c r="E291" s="148"/>
      <c r="F291" s="222" t="s">
        <v>446</v>
      </c>
      <c r="G291" s="223"/>
      <c r="H291" s="223"/>
      <c r="I291" s="223"/>
      <c r="K291" s="149">
        <v>736.49</v>
      </c>
      <c r="R291" s="150"/>
      <c r="T291" s="151"/>
      <c r="AA291" s="152"/>
      <c r="AT291" s="148" t="s">
        <v>158</v>
      </c>
      <c r="AU291" s="148" t="s">
        <v>107</v>
      </c>
      <c r="AV291" s="148" t="s">
        <v>107</v>
      </c>
      <c r="AW291" s="148" t="s">
        <v>116</v>
      </c>
      <c r="AX291" s="148" t="s">
        <v>77</v>
      </c>
      <c r="AY291" s="148" t="s">
        <v>151</v>
      </c>
    </row>
    <row r="292" spans="2:51" s="6" customFormat="1" ht="13.5" customHeight="1">
      <c r="B292" s="153"/>
      <c r="E292" s="154"/>
      <c r="F292" s="224" t="s">
        <v>159</v>
      </c>
      <c r="G292" s="225"/>
      <c r="H292" s="225"/>
      <c r="I292" s="225"/>
      <c r="K292" s="155">
        <v>736.49</v>
      </c>
      <c r="R292" s="156"/>
      <c r="T292" s="157"/>
      <c r="AA292" s="158"/>
      <c r="AT292" s="154" t="s">
        <v>158</v>
      </c>
      <c r="AU292" s="154" t="s">
        <v>107</v>
      </c>
      <c r="AV292" s="154" t="s">
        <v>156</v>
      </c>
      <c r="AW292" s="154" t="s">
        <v>77</v>
      </c>
      <c r="AX292" s="154" t="s">
        <v>21</v>
      </c>
      <c r="AY292" s="154" t="s">
        <v>151</v>
      </c>
    </row>
    <row r="293" spans="2:63" s="130" customFormat="1" ht="30" customHeight="1">
      <c r="B293" s="131"/>
      <c r="D293" s="139" t="s">
        <v>124</v>
      </c>
      <c r="N293" s="211">
        <f>$BK$293</f>
        <v>0</v>
      </c>
      <c r="O293" s="212"/>
      <c r="P293" s="212"/>
      <c r="Q293" s="212"/>
      <c r="R293" s="134"/>
      <c r="T293" s="135"/>
      <c r="W293" s="136">
        <f>$W$294</f>
        <v>0</v>
      </c>
      <c r="Y293" s="136">
        <f>$Y$294</f>
        <v>0</v>
      </c>
      <c r="AA293" s="137">
        <f>$AA$294</f>
        <v>0</v>
      </c>
      <c r="AR293" s="133" t="s">
        <v>21</v>
      </c>
      <c r="AT293" s="133" t="s">
        <v>76</v>
      </c>
      <c r="AU293" s="133" t="s">
        <v>21</v>
      </c>
      <c r="AY293" s="133" t="s">
        <v>151</v>
      </c>
      <c r="BK293" s="138">
        <f>$BK$294</f>
        <v>0</v>
      </c>
    </row>
    <row r="294" spans="2:64" s="6" customFormat="1" ht="24" customHeight="1">
      <c r="B294" s="92"/>
      <c r="C294" s="140" t="s">
        <v>447</v>
      </c>
      <c r="D294" s="140" t="s">
        <v>152</v>
      </c>
      <c r="E294" s="141" t="s">
        <v>448</v>
      </c>
      <c r="F294" s="226" t="s">
        <v>449</v>
      </c>
      <c r="G294" s="218"/>
      <c r="H294" s="218"/>
      <c r="I294" s="218"/>
      <c r="J294" s="142" t="s">
        <v>231</v>
      </c>
      <c r="K294" s="143">
        <v>1975.346</v>
      </c>
      <c r="L294" s="217">
        <v>0</v>
      </c>
      <c r="M294" s="218"/>
      <c r="N294" s="219">
        <f>ROUND($L$294*$K$294,2)</f>
        <v>0</v>
      </c>
      <c r="O294" s="218"/>
      <c r="P294" s="218"/>
      <c r="Q294" s="218"/>
      <c r="R294" s="93"/>
      <c r="T294" s="144"/>
      <c r="U294" s="29" t="s">
        <v>42</v>
      </c>
      <c r="V294" s="145">
        <v>0</v>
      </c>
      <c r="W294" s="145">
        <f>$V$294*$K$294</f>
        <v>0</v>
      </c>
      <c r="X294" s="145">
        <v>0</v>
      </c>
      <c r="Y294" s="145">
        <f>$X$294*$K$294</f>
        <v>0</v>
      </c>
      <c r="Z294" s="145">
        <v>0</v>
      </c>
      <c r="AA294" s="146">
        <f>$Z$294*$K$294</f>
        <v>0</v>
      </c>
      <c r="AR294" s="6" t="s">
        <v>156</v>
      </c>
      <c r="AT294" s="6" t="s">
        <v>152</v>
      </c>
      <c r="AU294" s="6" t="s">
        <v>107</v>
      </c>
      <c r="AY294" s="6" t="s">
        <v>151</v>
      </c>
      <c r="BE294" s="84">
        <f>IF($U$294="základní",$N$294,0)</f>
        <v>0</v>
      </c>
      <c r="BF294" s="84">
        <f>IF($U$294="snížená",$N$294,0)</f>
        <v>0</v>
      </c>
      <c r="BG294" s="84">
        <f>IF($U$294="zákl. přenesená",$N$294,0)</f>
        <v>0</v>
      </c>
      <c r="BH294" s="84">
        <f>IF($U$294="sníž. přenesená",$N$294,0)</f>
        <v>0</v>
      </c>
      <c r="BI294" s="84">
        <f>IF($U$294="nulová",$N$294,0)</f>
        <v>0</v>
      </c>
      <c r="BJ294" s="6" t="s">
        <v>21</v>
      </c>
      <c r="BK294" s="84">
        <f>ROUND($L$294*$K$294,2)</f>
        <v>0</v>
      </c>
      <c r="BL294" s="6" t="s">
        <v>156</v>
      </c>
    </row>
    <row r="295" spans="2:63" s="130" customFormat="1" ht="38.25" customHeight="1">
      <c r="B295" s="131"/>
      <c r="D295" s="132" t="s">
        <v>125</v>
      </c>
      <c r="N295" s="213">
        <f>$BK$295</f>
        <v>0</v>
      </c>
      <c r="O295" s="212"/>
      <c r="P295" s="212"/>
      <c r="Q295" s="212"/>
      <c r="R295" s="134"/>
      <c r="T295" s="135"/>
      <c r="W295" s="136">
        <f>$W$296</f>
        <v>2.4564120000000003</v>
      </c>
      <c r="Y295" s="136">
        <f>$Y$296</f>
        <v>0.013439999999999999</v>
      </c>
      <c r="AA295" s="137">
        <f>$AA$296</f>
        <v>0</v>
      </c>
      <c r="AR295" s="133" t="s">
        <v>107</v>
      </c>
      <c r="AT295" s="133" t="s">
        <v>76</v>
      </c>
      <c r="AU295" s="133" t="s">
        <v>77</v>
      </c>
      <c r="AY295" s="133" t="s">
        <v>151</v>
      </c>
      <c r="BK295" s="138">
        <f>$BK$296</f>
        <v>0</v>
      </c>
    </row>
    <row r="296" spans="2:63" s="130" customFormat="1" ht="20.25" customHeight="1">
      <c r="B296" s="131"/>
      <c r="D296" s="139" t="s">
        <v>126</v>
      </c>
      <c r="N296" s="211">
        <f>$BK$296</f>
        <v>0</v>
      </c>
      <c r="O296" s="212"/>
      <c r="P296" s="212"/>
      <c r="Q296" s="212"/>
      <c r="R296" s="134"/>
      <c r="T296" s="135"/>
      <c r="W296" s="136">
        <f>SUM($W$297:$W$301)</f>
        <v>2.4564120000000003</v>
      </c>
      <c r="Y296" s="136">
        <f>SUM($Y$297:$Y$301)</f>
        <v>0.013439999999999999</v>
      </c>
      <c r="AA296" s="137">
        <f>SUM($AA$297:$AA$301)</f>
        <v>0</v>
      </c>
      <c r="AR296" s="133" t="s">
        <v>107</v>
      </c>
      <c r="AT296" s="133" t="s">
        <v>76</v>
      </c>
      <c r="AU296" s="133" t="s">
        <v>21</v>
      </c>
      <c r="AY296" s="133" t="s">
        <v>151</v>
      </c>
      <c r="BK296" s="138">
        <f>SUM($BK$297:$BK$301)</f>
        <v>0</v>
      </c>
    </row>
    <row r="297" spans="2:64" s="6" customFormat="1" ht="24" customHeight="1">
      <c r="B297" s="92"/>
      <c r="C297" s="140" t="s">
        <v>450</v>
      </c>
      <c r="D297" s="140" t="s">
        <v>152</v>
      </c>
      <c r="E297" s="141" t="s">
        <v>451</v>
      </c>
      <c r="F297" s="226" t="s">
        <v>452</v>
      </c>
      <c r="G297" s="218"/>
      <c r="H297" s="218"/>
      <c r="I297" s="218"/>
      <c r="J297" s="142" t="s">
        <v>272</v>
      </c>
      <c r="K297" s="143">
        <v>48</v>
      </c>
      <c r="L297" s="217">
        <v>0</v>
      </c>
      <c r="M297" s="218"/>
      <c r="N297" s="219">
        <f>ROUND($L$297*$K$297,2)</f>
        <v>0</v>
      </c>
      <c r="O297" s="218"/>
      <c r="P297" s="218"/>
      <c r="Q297" s="218"/>
      <c r="R297" s="93"/>
      <c r="T297" s="144"/>
      <c r="U297" s="29" t="s">
        <v>42</v>
      </c>
      <c r="V297" s="145">
        <v>0.05</v>
      </c>
      <c r="W297" s="145">
        <f>$V$297*$K$297</f>
        <v>2.4000000000000004</v>
      </c>
      <c r="X297" s="145">
        <v>0.00028</v>
      </c>
      <c r="Y297" s="145">
        <f>$X$297*$K$297</f>
        <v>0.013439999999999999</v>
      </c>
      <c r="Z297" s="145">
        <v>0</v>
      </c>
      <c r="AA297" s="146">
        <f>$Z$297*$K$297</f>
        <v>0</v>
      </c>
      <c r="AR297" s="6" t="s">
        <v>215</v>
      </c>
      <c r="AT297" s="6" t="s">
        <v>152</v>
      </c>
      <c r="AU297" s="6" t="s">
        <v>107</v>
      </c>
      <c r="AY297" s="6" t="s">
        <v>151</v>
      </c>
      <c r="BE297" s="84">
        <f>IF($U$297="základní",$N$297,0)</f>
        <v>0</v>
      </c>
      <c r="BF297" s="84">
        <f>IF($U$297="snížená",$N$297,0)</f>
        <v>0</v>
      </c>
      <c r="BG297" s="84">
        <f>IF($U$297="zákl. přenesená",$N$297,0)</f>
        <v>0</v>
      </c>
      <c r="BH297" s="84">
        <f>IF($U$297="sníž. přenesená",$N$297,0)</f>
        <v>0</v>
      </c>
      <c r="BI297" s="84">
        <f>IF($U$297="nulová",$N$297,0)</f>
        <v>0</v>
      </c>
      <c r="BJ297" s="6" t="s">
        <v>21</v>
      </c>
      <c r="BK297" s="84">
        <f>ROUND($L$297*$K$297,2)</f>
        <v>0</v>
      </c>
      <c r="BL297" s="6" t="s">
        <v>215</v>
      </c>
    </row>
    <row r="298" spans="2:47" s="6" customFormat="1" ht="15.75" customHeight="1">
      <c r="B298" s="92"/>
      <c r="F298" s="221" t="s">
        <v>276</v>
      </c>
      <c r="G298" s="180"/>
      <c r="H298" s="180"/>
      <c r="I298" s="180"/>
      <c r="R298" s="93"/>
      <c r="T298" s="159"/>
      <c r="AA298" s="160"/>
      <c r="AT298" s="6" t="s">
        <v>198</v>
      </c>
      <c r="AU298" s="6" t="s">
        <v>107</v>
      </c>
    </row>
    <row r="299" spans="2:51" s="6" customFormat="1" ht="13.5" customHeight="1">
      <c r="B299" s="147"/>
      <c r="E299" s="148"/>
      <c r="F299" s="222" t="s">
        <v>453</v>
      </c>
      <c r="G299" s="223"/>
      <c r="H299" s="223"/>
      <c r="I299" s="223"/>
      <c r="K299" s="149">
        <v>48</v>
      </c>
      <c r="R299" s="150"/>
      <c r="T299" s="151"/>
      <c r="AA299" s="152"/>
      <c r="AT299" s="148" t="s">
        <v>158</v>
      </c>
      <c r="AU299" s="148" t="s">
        <v>107</v>
      </c>
      <c r="AV299" s="148" t="s">
        <v>107</v>
      </c>
      <c r="AW299" s="148" t="s">
        <v>116</v>
      </c>
      <c r="AX299" s="148" t="s">
        <v>77</v>
      </c>
      <c r="AY299" s="148" t="s">
        <v>151</v>
      </c>
    </row>
    <row r="300" spans="2:51" s="6" customFormat="1" ht="13.5" customHeight="1">
      <c r="B300" s="153"/>
      <c r="E300" s="154"/>
      <c r="F300" s="224" t="s">
        <v>159</v>
      </c>
      <c r="G300" s="225"/>
      <c r="H300" s="225"/>
      <c r="I300" s="225"/>
      <c r="K300" s="155">
        <v>48</v>
      </c>
      <c r="R300" s="156"/>
      <c r="T300" s="157"/>
      <c r="AA300" s="158"/>
      <c r="AT300" s="154" t="s">
        <v>158</v>
      </c>
      <c r="AU300" s="154" t="s">
        <v>107</v>
      </c>
      <c r="AV300" s="154" t="s">
        <v>156</v>
      </c>
      <c r="AW300" s="154" t="s">
        <v>77</v>
      </c>
      <c r="AX300" s="154" t="s">
        <v>21</v>
      </c>
      <c r="AY300" s="154" t="s">
        <v>151</v>
      </c>
    </row>
    <row r="301" spans="2:64" s="6" customFormat="1" ht="24" customHeight="1">
      <c r="B301" s="92"/>
      <c r="C301" s="140" t="s">
        <v>454</v>
      </c>
      <c r="D301" s="140" t="s">
        <v>152</v>
      </c>
      <c r="E301" s="141" t="s">
        <v>455</v>
      </c>
      <c r="F301" s="226" t="s">
        <v>456</v>
      </c>
      <c r="G301" s="218"/>
      <c r="H301" s="218"/>
      <c r="I301" s="218"/>
      <c r="J301" s="142" t="s">
        <v>231</v>
      </c>
      <c r="K301" s="143">
        <v>0.036</v>
      </c>
      <c r="L301" s="217">
        <v>0</v>
      </c>
      <c r="M301" s="218"/>
      <c r="N301" s="219">
        <f>ROUND($L$301*$K$301,2)</f>
        <v>0</v>
      </c>
      <c r="O301" s="218"/>
      <c r="P301" s="218"/>
      <c r="Q301" s="218"/>
      <c r="R301" s="93"/>
      <c r="T301" s="144"/>
      <c r="U301" s="29" t="s">
        <v>42</v>
      </c>
      <c r="V301" s="145">
        <v>1.567</v>
      </c>
      <c r="W301" s="145">
        <f>$V$301*$K$301</f>
        <v>0.056412</v>
      </c>
      <c r="X301" s="145">
        <v>0</v>
      </c>
      <c r="Y301" s="145">
        <f>$X$301*$K$301</f>
        <v>0</v>
      </c>
      <c r="Z301" s="145">
        <v>0</v>
      </c>
      <c r="AA301" s="146">
        <f>$Z$301*$K$301</f>
        <v>0</v>
      </c>
      <c r="AR301" s="6" t="s">
        <v>215</v>
      </c>
      <c r="AT301" s="6" t="s">
        <v>152</v>
      </c>
      <c r="AU301" s="6" t="s">
        <v>107</v>
      </c>
      <c r="AY301" s="6" t="s">
        <v>151</v>
      </c>
      <c r="BE301" s="84">
        <f>IF($U$301="základní",$N$301,0)</f>
        <v>0</v>
      </c>
      <c r="BF301" s="84">
        <f>IF($U$301="snížená",$N$301,0)</f>
        <v>0</v>
      </c>
      <c r="BG301" s="84">
        <f>IF($U$301="zákl. přenesená",$N$301,0)</f>
        <v>0</v>
      </c>
      <c r="BH301" s="84">
        <f>IF($U$301="sníž. přenesená",$N$301,0)</f>
        <v>0</v>
      </c>
      <c r="BI301" s="84">
        <f>IF($U$301="nulová",$N$301,0)</f>
        <v>0</v>
      </c>
      <c r="BJ301" s="6" t="s">
        <v>21</v>
      </c>
      <c r="BK301" s="84">
        <f>ROUND($L$301*$K$301,2)</f>
        <v>0</v>
      </c>
      <c r="BL301" s="6" t="s">
        <v>215</v>
      </c>
    </row>
    <row r="302" spans="2:63" s="6" customFormat="1" ht="50.25" customHeight="1">
      <c r="B302" s="92"/>
      <c r="D302" s="132" t="s">
        <v>457</v>
      </c>
      <c r="N302" s="213">
        <f>$BK$302</f>
        <v>0</v>
      </c>
      <c r="O302" s="180"/>
      <c r="P302" s="180"/>
      <c r="Q302" s="180"/>
      <c r="R302" s="93"/>
      <c r="T302" s="159"/>
      <c r="AA302" s="160"/>
      <c r="AT302" s="6" t="s">
        <v>76</v>
      </c>
      <c r="AU302" s="6" t="s">
        <v>77</v>
      </c>
      <c r="AY302" s="6" t="s">
        <v>458</v>
      </c>
      <c r="BK302" s="84">
        <f>SUM($BK$303:$BK$307)</f>
        <v>0</v>
      </c>
    </row>
    <row r="303" spans="2:63" s="6" customFormat="1" ht="23.25" customHeight="1">
      <c r="B303" s="92"/>
      <c r="C303" s="165"/>
      <c r="D303" s="165" t="s">
        <v>152</v>
      </c>
      <c r="E303" s="166"/>
      <c r="F303" s="215"/>
      <c r="G303" s="216"/>
      <c r="H303" s="216"/>
      <c r="I303" s="216"/>
      <c r="J303" s="167"/>
      <c r="K303" s="143"/>
      <c r="L303" s="217"/>
      <c r="M303" s="218"/>
      <c r="N303" s="219">
        <f>$BK$303</f>
        <v>0</v>
      </c>
      <c r="O303" s="218"/>
      <c r="P303" s="218"/>
      <c r="Q303" s="218"/>
      <c r="R303" s="93"/>
      <c r="T303" s="144"/>
      <c r="U303" s="168" t="s">
        <v>42</v>
      </c>
      <c r="AA303" s="160"/>
      <c r="AT303" s="6" t="s">
        <v>458</v>
      </c>
      <c r="AU303" s="6" t="s">
        <v>21</v>
      </c>
      <c r="AY303" s="6" t="s">
        <v>458</v>
      </c>
      <c r="BE303" s="84">
        <f>IF($U$303="základní",$N$303,0)</f>
        <v>0</v>
      </c>
      <c r="BF303" s="84">
        <f>IF($U$303="snížená",$N$303,0)</f>
        <v>0</v>
      </c>
      <c r="BG303" s="84">
        <f>IF($U$303="zákl. přenesená",$N$303,0)</f>
        <v>0</v>
      </c>
      <c r="BH303" s="84">
        <f>IF($U$303="sníž. přenesená",$N$303,0)</f>
        <v>0</v>
      </c>
      <c r="BI303" s="84">
        <f>IF($U$303="nulová",$N$303,0)</f>
        <v>0</v>
      </c>
      <c r="BJ303" s="6" t="s">
        <v>21</v>
      </c>
      <c r="BK303" s="84">
        <f>$L$303*$K$303</f>
        <v>0</v>
      </c>
    </row>
    <row r="304" spans="2:63" s="6" customFormat="1" ht="23.25" customHeight="1">
      <c r="B304" s="92"/>
      <c r="C304" s="165"/>
      <c r="D304" s="165" t="s">
        <v>152</v>
      </c>
      <c r="E304" s="166"/>
      <c r="F304" s="215"/>
      <c r="G304" s="216"/>
      <c r="H304" s="216"/>
      <c r="I304" s="216"/>
      <c r="J304" s="167"/>
      <c r="K304" s="143"/>
      <c r="L304" s="217"/>
      <c r="M304" s="218"/>
      <c r="N304" s="219">
        <f>$BK$304</f>
        <v>0</v>
      </c>
      <c r="O304" s="218"/>
      <c r="P304" s="218"/>
      <c r="Q304" s="218"/>
      <c r="R304" s="93"/>
      <c r="T304" s="144"/>
      <c r="U304" s="168" t="s">
        <v>42</v>
      </c>
      <c r="AA304" s="160"/>
      <c r="AT304" s="6" t="s">
        <v>458</v>
      </c>
      <c r="AU304" s="6" t="s">
        <v>21</v>
      </c>
      <c r="AY304" s="6" t="s">
        <v>458</v>
      </c>
      <c r="BE304" s="84">
        <f>IF($U$304="základní",$N$304,0)</f>
        <v>0</v>
      </c>
      <c r="BF304" s="84">
        <f>IF($U$304="snížená",$N$304,0)</f>
        <v>0</v>
      </c>
      <c r="BG304" s="84">
        <f>IF($U$304="zákl. přenesená",$N$304,0)</f>
        <v>0</v>
      </c>
      <c r="BH304" s="84">
        <f>IF($U$304="sníž. přenesená",$N$304,0)</f>
        <v>0</v>
      </c>
      <c r="BI304" s="84">
        <f>IF($U$304="nulová",$N$304,0)</f>
        <v>0</v>
      </c>
      <c r="BJ304" s="6" t="s">
        <v>21</v>
      </c>
      <c r="BK304" s="84">
        <f>$L$304*$K$304</f>
        <v>0</v>
      </c>
    </row>
    <row r="305" spans="2:63" s="6" customFormat="1" ht="23.25" customHeight="1">
      <c r="B305" s="92"/>
      <c r="C305" s="165"/>
      <c r="D305" s="165" t="s">
        <v>152</v>
      </c>
      <c r="E305" s="166"/>
      <c r="F305" s="215"/>
      <c r="G305" s="216"/>
      <c r="H305" s="216"/>
      <c r="I305" s="216"/>
      <c r="J305" s="167"/>
      <c r="K305" s="143"/>
      <c r="L305" s="217"/>
      <c r="M305" s="218"/>
      <c r="N305" s="219">
        <f>$BK$305</f>
        <v>0</v>
      </c>
      <c r="O305" s="218"/>
      <c r="P305" s="218"/>
      <c r="Q305" s="218"/>
      <c r="R305" s="93"/>
      <c r="T305" s="144"/>
      <c r="U305" s="168" t="s">
        <v>42</v>
      </c>
      <c r="AA305" s="160"/>
      <c r="AT305" s="6" t="s">
        <v>458</v>
      </c>
      <c r="AU305" s="6" t="s">
        <v>21</v>
      </c>
      <c r="AY305" s="6" t="s">
        <v>458</v>
      </c>
      <c r="BE305" s="84">
        <f>IF($U$305="základní",$N$305,0)</f>
        <v>0</v>
      </c>
      <c r="BF305" s="84">
        <f>IF($U$305="snížená",$N$305,0)</f>
        <v>0</v>
      </c>
      <c r="BG305" s="84">
        <f>IF($U$305="zákl. přenesená",$N$305,0)</f>
        <v>0</v>
      </c>
      <c r="BH305" s="84">
        <f>IF($U$305="sníž. přenesená",$N$305,0)</f>
        <v>0</v>
      </c>
      <c r="BI305" s="84">
        <f>IF($U$305="nulová",$N$305,0)</f>
        <v>0</v>
      </c>
      <c r="BJ305" s="6" t="s">
        <v>21</v>
      </c>
      <c r="BK305" s="84">
        <f>$L$305*$K$305</f>
        <v>0</v>
      </c>
    </row>
    <row r="306" spans="2:63" s="6" customFormat="1" ht="23.25" customHeight="1">
      <c r="B306" s="92"/>
      <c r="C306" s="165"/>
      <c r="D306" s="165" t="s">
        <v>152</v>
      </c>
      <c r="E306" s="166"/>
      <c r="F306" s="215"/>
      <c r="G306" s="216"/>
      <c r="H306" s="216"/>
      <c r="I306" s="216"/>
      <c r="J306" s="167"/>
      <c r="K306" s="143"/>
      <c r="L306" s="217"/>
      <c r="M306" s="218"/>
      <c r="N306" s="219">
        <f>$BK$306</f>
        <v>0</v>
      </c>
      <c r="O306" s="218"/>
      <c r="P306" s="218"/>
      <c r="Q306" s="218"/>
      <c r="R306" s="93"/>
      <c r="T306" s="144"/>
      <c r="U306" s="168" t="s">
        <v>42</v>
      </c>
      <c r="AA306" s="160"/>
      <c r="AT306" s="6" t="s">
        <v>458</v>
      </c>
      <c r="AU306" s="6" t="s">
        <v>21</v>
      </c>
      <c r="AY306" s="6" t="s">
        <v>458</v>
      </c>
      <c r="BE306" s="84">
        <f>IF($U$306="základní",$N$306,0)</f>
        <v>0</v>
      </c>
      <c r="BF306" s="84">
        <f>IF($U$306="snížená",$N$306,0)</f>
        <v>0</v>
      </c>
      <c r="BG306" s="84">
        <f>IF($U$306="zákl. přenesená",$N$306,0)</f>
        <v>0</v>
      </c>
      <c r="BH306" s="84">
        <f>IF($U$306="sníž. přenesená",$N$306,0)</f>
        <v>0</v>
      </c>
      <c r="BI306" s="84">
        <f>IF($U$306="nulová",$N$306,0)</f>
        <v>0</v>
      </c>
      <c r="BJ306" s="6" t="s">
        <v>21</v>
      </c>
      <c r="BK306" s="84">
        <f>$L$306*$K$306</f>
        <v>0</v>
      </c>
    </row>
    <row r="307" spans="2:63" s="6" customFormat="1" ht="23.25" customHeight="1">
      <c r="B307" s="92"/>
      <c r="C307" s="165"/>
      <c r="D307" s="165" t="s">
        <v>152</v>
      </c>
      <c r="E307" s="166"/>
      <c r="F307" s="215"/>
      <c r="G307" s="216"/>
      <c r="H307" s="216"/>
      <c r="I307" s="216"/>
      <c r="J307" s="167"/>
      <c r="K307" s="143"/>
      <c r="L307" s="217"/>
      <c r="M307" s="218"/>
      <c r="N307" s="219">
        <f>$BK$307</f>
        <v>0</v>
      </c>
      <c r="O307" s="218"/>
      <c r="P307" s="218"/>
      <c r="Q307" s="218"/>
      <c r="R307" s="93"/>
      <c r="T307" s="144"/>
      <c r="U307" s="168" t="s">
        <v>42</v>
      </c>
      <c r="V307" s="102"/>
      <c r="W307" s="102"/>
      <c r="X307" s="102"/>
      <c r="Y307" s="102"/>
      <c r="Z307" s="102"/>
      <c r="AA307" s="103"/>
      <c r="AT307" s="6" t="s">
        <v>458</v>
      </c>
      <c r="AU307" s="6" t="s">
        <v>21</v>
      </c>
      <c r="AY307" s="6" t="s">
        <v>458</v>
      </c>
      <c r="BE307" s="84">
        <f>IF($U$307="základní",$N$307,0)</f>
        <v>0</v>
      </c>
      <c r="BF307" s="84">
        <f>IF($U$307="snížená",$N$307,0)</f>
        <v>0</v>
      </c>
      <c r="BG307" s="84">
        <f>IF($U$307="zákl. přenesená",$N$307,0)</f>
        <v>0</v>
      </c>
      <c r="BH307" s="84">
        <f>IF($U$307="sníž. přenesená",$N$307,0)</f>
        <v>0</v>
      </c>
      <c r="BI307" s="84">
        <f>IF($U$307="nulová",$N$307,0)</f>
        <v>0</v>
      </c>
      <c r="BJ307" s="6" t="s">
        <v>21</v>
      </c>
      <c r="BK307" s="84">
        <f>$L$307*$K$307</f>
        <v>0</v>
      </c>
    </row>
    <row r="308" spans="2:18" s="6" customFormat="1" ht="7.5" customHeight="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6"/>
    </row>
    <row r="309" s="2" customFormat="1" ht="12" customHeight="1"/>
  </sheetData>
  <sheetProtection/>
  <mergeCells count="42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F247:I247"/>
    <mergeCell ref="F248:I248"/>
    <mergeCell ref="F249:I249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81:I281"/>
    <mergeCell ref="F283:I283"/>
    <mergeCell ref="L283:M283"/>
    <mergeCell ref="N283:Q283"/>
    <mergeCell ref="F284:I284"/>
    <mergeCell ref="L284:M284"/>
    <mergeCell ref="N284:Q284"/>
    <mergeCell ref="N282:Q282"/>
    <mergeCell ref="N290:Q290"/>
    <mergeCell ref="F285:I285"/>
    <mergeCell ref="L285:M285"/>
    <mergeCell ref="N285:Q285"/>
    <mergeCell ref="F286:I286"/>
    <mergeCell ref="L286:M286"/>
    <mergeCell ref="N286:Q286"/>
    <mergeCell ref="N297:Q297"/>
    <mergeCell ref="N293:Q293"/>
    <mergeCell ref="N295:Q295"/>
    <mergeCell ref="F287:I287"/>
    <mergeCell ref="F288:I288"/>
    <mergeCell ref="F289:I289"/>
    <mergeCell ref="L289:M289"/>
    <mergeCell ref="N289:Q289"/>
    <mergeCell ref="F290:I290"/>
    <mergeCell ref="L290:M290"/>
    <mergeCell ref="F301:I301"/>
    <mergeCell ref="L301:M301"/>
    <mergeCell ref="N301:Q301"/>
    <mergeCell ref="F291:I291"/>
    <mergeCell ref="F292:I292"/>
    <mergeCell ref="F294:I294"/>
    <mergeCell ref="L294:M294"/>
    <mergeCell ref="N294:Q294"/>
    <mergeCell ref="F297:I297"/>
    <mergeCell ref="L297:M297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N187:Q187"/>
    <mergeCell ref="N197:Q197"/>
    <mergeCell ref="N200:Q200"/>
    <mergeCell ref="N250:Q250"/>
    <mergeCell ref="F305:I305"/>
    <mergeCell ref="L305:M305"/>
    <mergeCell ref="N305:Q305"/>
    <mergeCell ref="F298:I298"/>
    <mergeCell ref="F299:I299"/>
    <mergeCell ref="F300:I300"/>
    <mergeCell ref="N296:Q296"/>
    <mergeCell ref="N302:Q302"/>
    <mergeCell ref="H1:K1"/>
    <mergeCell ref="S2:AC2"/>
    <mergeCell ref="F307:I307"/>
    <mergeCell ref="L307:M307"/>
    <mergeCell ref="N307:Q307"/>
    <mergeCell ref="N126:Q126"/>
    <mergeCell ref="N127:Q127"/>
    <mergeCell ref="N128:Q128"/>
  </mergeCells>
  <dataValidations count="2">
    <dataValidation type="list" allowBlank="1" showInputMessage="1" showErrorMessage="1" error="Povoleny jsou hodnoty K a M." sqref="D303:D308">
      <formula1>"K,M"</formula1>
    </dataValidation>
    <dataValidation type="list" allowBlank="1" showInputMessage="1" showErrorMessage="1" error="Povoleny jsou hodnoty základní, snížená, zákl. přenesená, sníž. přenesená, nulová." sqref="U303:U30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8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74"/>
      <c r="B1" s="171"/>
      <c r="C1" s="171"/>
      <c r="D1" s="172" t="s">
        <v>1</v>
      </c>
      <c r="E1" s="171"/>
      <c r="F1" s="173" t="s">
        <v>559</v>
      </c>
      <c r="G1" s="173"/>
      <c r="H1" s="214" t="s">
        <v>560</v>
      </c>
      <c r="I1" s="214"/>
      <c r="J1" s="214"/>
      <c r="K1" s="214"/>
      <c r="L1" s="173" t="s">
        <v>561</v>
      </c>
      <c r="M1" s="171"/>
      <c r="N1" s="171"/>
      <c r="O1" s="172" t="s">
        <v>106</v>
      </c>
      <c r="P1" s="171"/>
      <c r="Q1" s="171"/>
      <c r="R1" s="171"/>
      <c r="S1" s="173" t="s">
        <v>562</v>
      </c>
      <c r="T1" s="173"/>
      <c r="U1" s="174"/>
      <c r="V1" s="17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4" t="s">
        <v>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177" t="s">
        <v>5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95" t="s">
        <v>108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" customHeight="1">
      <c r="B6" s="10"/>
      <c r="D6" s="17" t="s">
        <v>16</v>
      </c>
      <c r="F6" s="234" t="str">
        <f>'Rekapitulace stavby'!$K$6</f>
        <v>Parkoviště Ostrčilova před SVČ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1"/>
    </row>
    <row r="7" spans="2:18" s="6" customFormat="1" ht="37.5" customHeight="1">
      <c r="B7" s="92"/>
      <c r="D7" s="16" t="s">
        <v>109</v>
      </c>
      <c r="F7" s="206" t="s">
        <v>459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R7" s="93"/>
    </row>
    <row r="8" spans="2:18" s="6" customFormat="1" ht="15" customHeight="1">
      <c r="B8" s="92"/>
      <c r="D8" s="17" t="s">
        <v>19</v>
      </c>
      <c r="F8" s="15"/>
      <c r="M8" s="17" t="s">
        <v>20</v>
      </c>
      <c r="O8" s="15"/>
      <c r="R8" s="93"/>
    </row>
    <row r="9" spans="2:18" s="6" customFormat="1" ht="15" customHeight="1">
      <c r="B9" s="92"/>
      <c r="D9" s="17" t="s">
        <v>22</v>
      </c>
      <c r="F9" s="15" t="s">
        <v>23</v>
      </c>
      <c r="M9" s="17" t="s">
        <v>24</v>
      </c>
      <c r="O9" s="245" t="str">
        <f>'Rekapitulace stavby'!$AN$8</f>
        <v>17.12.2014</v>
      </c>
      <c r="P9" s="180"/>
      <c r="R9" s="93"/>
    </row>
    <row r="10" spans="2:18" s="6" customFormat="1" ht="11.25" customHeight="1">
      <c r="B10" s="92"/>
      <c r="R10" s="93"/>
    </row>
    <row r="11" spans="2:18" s="6" customFormat="1" ht="15" customHeight="1">
      <c r="B11" s="92"/>
      <c r="D11" s="17" t="s">
        <v>28</v>
      </c>
      <c r="M11" s="17" t="s">
        <v>29</v>
      </c>
      <c r="O11" s="197"/>
      <c r="P11" s="180"/>
      <c r="R11" s="93"/>
    </row>
    <row r="12" spans="2:18" s="6" customFormat="1" ht="18" customHeight="1">
      <c r="B12" s="92"/>
      <c r="E12" s="15" t="s">
        <v>30</v>
      </c>
      <c r="M12" s="17" t="s">
        <v>31</v>
      </c>
      <c r="O12" s="197"/>
      <c r="P12" s="180"/>
      <c r="R12" s="93"/>
    </row>
    <row r="13" spans="2:18" s="6" customFormat="1" ht="7.5" customHeight="1">
      <c r="B13" s="92"/>
      <c r="R13" s="93"/>
    </row>
    <row r="14" spans="2:18" s="6" customFormat="1" ht="15" customHeight="1">
      <c r="B14" s="92"/>
      <c r="D14" s="17" t="s">
        <v>32</v>
      </c>
      <c r="M14" s="17" t="s">
        <v>29</v>
      </c>
      <c r="O14" s="244"/>
      <c r="P14" s="180"/>
      <c r="R14" s="93"/>
    </row>
    <row r="15" spans="2:18" s="6" customFormat="1" ht="18" customHeight="1">
      <c r="B15" s="92"/>
      <c r="E15" s="244" t="s">
        <v>23</v>
      </c>
      <c r="F15" s="180"/>
      <c r="G15" s="180"/>
      <c r="H15" s="180"/>
      <c r="I15" s="180"/>
      <c r="J15" s="180"/>
      <c r="K15" s="180"/>
      <c r="L15" s="180"/>
      <c r="M15" s="17" t="s">
        <v>31</v>
      </c>
      <c r="O15" s="244"/>
      <c r="P15" s="180"/>
      <c r="R15" s="93"/>
    </row>
    <row r="16" spans="2:18" s="6" customFormat="1" ht="7.5" customHeight="1">
      <c r="B16" s="92"/>
      <c r="R16" s="93"/>
    </row>
    <row r="17" spans="2:18" s="6" customFormat="1" ht="15" customHeight="1">
      <c r="B17" s="92"/>
      <c r="D17" s="17" t="s">
        <v>34</v>
      </c>
      <c r="M17" s="17" t="s">
        <v>29</v>
      </c>
      <c r="O17" s="197"/>
      <c r="P17" s="180"/>
      <c r="R17" s="93"/>
    </row>
    <row r="18" spans="2:18" s="6" customFormat="1" ht="18" customHeight="1">
      <c r="B18" s="92"/>
      <c r="E18" s="15" t="s">
        <v>23</v>
      </c>
      <c r="M18" s="17" t="s">
        <v>31</v>
      </c>
      <c r="O18" s="197"/>
      <c r="P18" s="180"/>
      <c r="R18" s="93"/>
    </row>
    <row r="19" spans="2:18" s="6" customFormat="1" ht="7.5" customHeight="1">
      <c r="B19" s="92"/>
      <c r="R19" s="93"/>
    </row>
    <row r="20" spans="2:18" s="6" customFormat="1" ht="15" customHeight="1">
      <c r="B20" s="92"/>
      <c r="D20" s="17" t="s">
        <v>36</v>
      </c>
      <c r="M20" s="17" t="s">
        <v>29</v>
      </c>
      <c r="O20" s="197"/>
      <c r="P20" s="180"/>
      <c r="R20" s="93"/>
    </row>
    <row r="21" spans="2:18" s="6" customFormat="1" ht="18" customHeight="1">
      <c r="B21" s="92"/>
      <c r="E21" s="15" t="s">
        <v>37</v>
      </c>
      <c r="M21" s="17" t="s">
        <v>31</v>
      </c>
      <c r="O21" s="197"/>
      <c r="P21" s="180"/>
      <c r="R21" s="93"/>
    </row>
    <row r="22" spans="2:18" s="6" customFormat="1" ht="7.5" customHeight="1">
      <c r="B22" s="92"/>
      <c r="R22" s="93"/>
    </row>
    <row r="23" spans="2:18" s="6" customFormat="1" ht="7.5" customHeight="1">
      <c r="B23" s="9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R23" s="93"/>
    </row>
    <row r="24" spans="2:18" s="6" customFormat="1" ht="15" customHeight="1">
      <c r="B24" s="92"/>
      <c r="D24" s="95" t="s">
        <v>111</v>
      </c>
      <c r="M24" s="208">
        <f>$N$88</f>
        <v>0</v>
      </c>
      <c r="N24" s="180"/>
      <c r="O24" s="180"/>
      <c r="P24" s="180"/>
      <c r="R24" s="93"/>
    </row>
    <row r="25" spans="2:18" s="6" customFormat="1" ht="15" customHeight="1">
      <c r="B25" s="92"/>
      <c r="D25" s="21" t="s">
        <v>100</v>
      </c>
      <c r="M25" s="208">
        <f>$N$95</f>
        <v>0</v>
      </c>
      <c r="N25" s="180"/>
      <c r="O25" s="180"/>
      <c r="P25" s="180"/>
      <c r="R25" s="93"/>
    </row>
    <row r="26" spans="2:18" s="6" customFormat="1" ht="7.5" customHeight="1">
      <c r="B26" s="92"/>
      <c r="R26" s="93"/>
    </row>
    <row r="27" spans="2:18" s="6" customFormat="1" ht="26.25" customHeight="1">
      <c r="B27" s="92"/>
      <c r="D27" s="96" t="s">
        <v>40</v>
      </c>
      <c r="M27" s="243">
        <f>ROUND($M$24+$M$25,2)</f>
        <v>0</v>
      </c>
      <c r="N27" s="180"/>
      <c r="O27" s="180"/>
      <c r="P27" s="180"/>
      <c r="R27" s="93"/>
    </row>
    <row r="28" spans="2:18" s="6" customFormat="1" ht="7.5" customHeight="1">
      <c r="B28" s="92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R28" s="93"/>
    </row>
    <row r="29" spans="2:18" s="6" customFormat="1" ht="15" customHeight="1">
      <c r="B29" s="92"/>
      <c r="D29" s="27" t="s">
        <v>41</v>
      </c>
      <c r="E29" s="27" t="s">
        <v>42</v>
      </c>
      <c r="F29" s="28">
        <v>0.21</v>
      </c>
      <c r="G29" s="97" t="s">
        <v>43</v>
      </c>
      <c r="H29" s="240">
        <f>ROUND((((SUM($BE$95:$BE$102)+SUM($BE$120:$BE$142))+SUM($BE$144:$BE$148))),2)</f>
        <v>0</v>
      </c>
      <c r="I29" s="180"/>
      <c r="J29" s="180"/>
      <c r="M29" s="240">
        <f>ROUND((((SUM($BE$95:$BE$102)+SUM($BE$120:$BE$142))*$F$29)+SUM($BE$144:$BE$148)*$F$29),2)</f>
        <v>0</v>
      </c>
      <c r="N29" s="180"/>
      <c r="O29" s="180"/>
      <c r="P29" s="180"/>
      <c r="R29" s="93"/>
    </row>
    <row r="30" spans="2:18" s="6" customFormat="1" ht="15" customHeight="1">
      <c r="B30" s="92"/>
      <c r="E30" s="27" t="s">
        <v>44</v>
      </c>
      <c r="F30" s="28">
        <v>0.15</v>
      </c>
      <c r="G30" s="97" t="s">
        <v>43</v>
      </c>
      <c r="H30" s="240">
        <f>ROUND((((SUM($BF$95:$BF$102)+SUM($BF$120:$BF$142))+SUM($BF$144:$BF$148))),2)</f>
        <v>0</v>
      </c>
      <c r="I30" s="180"/>
      <c r="J30" s="180"/>
      <c r="M30" s="240">
        <f>ROUND((((SUM($BF$95:$BF$102)+SUM($BF$120:$BF$142))*$F$30)+SUM($BF$144:$BF$148)*$F$30),2)</f>
        <v>0</v>
      </c>
      <c r="N30" s="180"/>
      <c r="O30" s="180"/>
      <c r="P30" s="180"/>
      <c r="R30" s="93"/>
    </row>
    <row r="31" spans="2:18" s="6" customFormat="1" ht="15" customHeight="1" hidden="1">
      <c r="B31" s="92"/>
      <c r="E31" s="27" t="s">
        <v>45</v>
      </c>
      <c r="F31" s="28">
        <v>0.21</v>
      </c>
      <c r="G31" s="97" t="s">
        <v>43</v>
      </c>
      <c r="H31" s="240">
        <f>ROUND((((SUM($BG$95:$BG$102)+SUM($BG$120:$BG$142))+SUM($BG$144:$BG$148))),2)</f>
        <v>0</v>
      </c>
      <c r="I31" s="180"/>
      <c r="J31" s="180"/>
      <c r="M31" s="240">
        <v>0</v>
      </c>
      <c r="N31" s="180"/>
      <c r="O31" s="180"/>
      <c r="P31" s="180"/>
      <c r="R31" s="93"/>
    </row>
    <row r="32" spans="2:18" s="6" customFormat="1" ht="15" customHeight="1" hidden="1">
      <c r="B32" s="92"/>
      <c r="E32" s="27" t="s">
        <v>46</v>
      </c>
      <c r="F32" s="28">
        <v>0.15</v>
      </c>
      <c r="G32" s="97" t="s">
        <v>43</v>
      </c>
      <c r="H32" s="240">
        <f>ROUND((((SUM($BH$95:$BH$102)+SUM($BH$120:$BH$142))+SUM($BH$144:$BH$148))),2)</f>
        <v>0</v>
      </c>
      <c r="I32" s="180"/>
      <c r="J32" s="180"/>
      <c r="M32" s="240">
        <v>0</v>
      </c>
      <c r="N32" s="180"/>
      <c r="O32" s="180"/>
      <c r="P32" s="180"/>
      <c r="R32" s="93"/>
    </row>
    <row r="33" spans="2:18" s="6" customFormat="1" ht="15" customHeight="1" hidden="1">
      <c r="B33" s="92"/>
      <c r="E33" s="27" t="s">
        <v>47</v>
      </c>
      <c r="F33" s="28">
        <v>0</v>
      </c>
      <c r="G33" s="97" t="s">
        <v>43</v>
      </c>
      <c r="H33" s="240">
        <f>ROUND((((SUM($BI$95:$BI$102)+SUM($BI$120:$BI$142))+SUM($BI$144:$BI$148))),2)</f>
        <v>0</v>
      </c>
      <c r="I33" s="180"/>
      <c r="J33" s="180"/>
      <c r="M33" s="240">
        <v>0</v>
      </c>
      <c r="N33" s="180"/>
      <c r="O33" s="180"/>
      <c r="P33" s="180"/>
      <c r="R33" s="93"/>
    </row>
    <row r="34" spans="2:18" s="6" customFormat="1" ht="7.5" customHeight="1">
      <c r="B34" s="92"/>
      <c r="R34" s="93"/>
    </row>
    <row r="35" spans="2:18" s="6" customFormat="1" ht="26.25" customHeight="1">
      <c r="B35" s="92"/>
      <c r="C35" s="98"/>
      <c r="D35" s="32" t="s">
        <v>48</v>
      </c>
      <c r="E35" s="99"/>
      <c r="F35" s="99"/>
      <c r="G35" s="100" t="s">
        <v>49</v>
      </c>
      <c r="H35" s="34" t="s">
        <v>50</v>
      </c>
      <c r="I35" s="99"/>
      <c r="J35" s="99"/>
      <c r="K35" s="99"/>
      <c r="L35" s="194">
        <f>ROUND(SUM($M$27:$M$33),2)</f>
        <v>0</v>
      </c>
      <c r="M35" s="241"/>
      <c r="N35" s="241"/>
      <c r="O35" s="241"/>
      <c r="P35" s="242"/>
      <c r="Q35" s="98"/>
      <c r="R35" s="93"/>
    </row>
    <row r="36" spans="2:18" s="6" customFormat="1" ht="15" customHeight="1">
      <c r="B36" s="92"/>
      <c r="R36" s="93"/>
    </row>
    <row r="37" spans="2:18" s="6" customFormat="1" ht="15" customHeight="1">
      <c r="B37" s="92"/>
      <c r="R37" s="93"/>
    </row>
    <row r="38" spans="2:18" s="2" customFormat="1" ht="12" customHeight="1">
      <c r="B38" s="10"/>
      <c r="R38" s="11"/>
    </row>
    <row r="39" spans="2:18" s="2" customFormat="1" ht="12" customHeight="1">
      <c r="B39" s="10"/>
      <c r="R39" s="11"/>
    </row>
    <row r="40" spans="2:18" s="2" customFormat="1" ht="12" customHeight="1">
      <c r="B40" s="10"/>
      <c r="R40" s="11"/>
    </row>
    <row r="41" spans="2:18" s="2" customFormat="1" ht="12" customHeight="1">
      <c r="B41" s="10"/>
      <c r="R41" s="11"/>
    </row>
    <row r="42" spans="2:18" s="2" customFormat="1" ht="12" customHeight="1">
      <c r="B42" s="10"/>
      <c r="R42" s="11"/>
    </row>
    <row r="43" spans="2:18" s="2" customFormat="1" ht="12" customHeight="1">
      <c r="B43" s="10"/>
      <c r="R43" s="11"/>
    </row>
    <row r="44" spans="2:18" s="2" customFormat="1" ht="12" customHeight="1">
      <c r="B44" s="10"/>
      <c r="R44" s="11"/>
    </row>
    <row r="45" spans="2:18" s="2" customFormat="1" ht="12" customHeight="1">
      <c r="B45" s="10"/>
      <c r="R45" s="11"/>
    </row>
    <row r="46" spans="2:18" s="2" customFormat="1" ht="12" customHeight="1">
      <c r="B46" s="10"/>
      <c r="R46" s="11"/>
    </row>
    <row r="47" spans="2:18" s="2" customFormat="1" ht="12" customHeight="1">
      <c r="B47" s="10"/>
      <c r="R47" s="11"/>
    </row>
    <row r="48" spans="2:18" s="2" customFormat="1" ht="12" customHeight="1">
      <c r="B48" s="10"/>
      <c r="R48" s="11"/>
    </row>
    <row r="49" spans="2:18" s="2" customFormat="1" ht="12" customHeight="1">
      <c r="B49" s="10"/>
      <c r="R49" s="11"/>
    </row>
    <row r="50" spans="2:18" s="6" customFormat="1" ht="15" customHeight="1">
      <c r="B50" s="92"/>
      <c r="D50" s="35" t="s">
        <v>51</v>
      </c>
      <c r="E50" s="94"/>
      <c r="F50" s="94"/>
      <c r="G50" s="94"/>
      <c r="H50" s="101"/>
      <c r="J50" s="35" t="s">
        <v>52</v>
      </c>
      <c r="K50" s="94"/>
      <c r="L50" s="94"/>
      <c r="M50" s="94"/>
      <c r="N50" s="94"/>
      <c r="O50" s="94"/>
      <c r="P50" s="101"/>
      <c r="R50" s="93"/>
    </row>
    <row r="51" spans="2:18" s="2" customFormat="1" ht="12" customHeight="1">
      <c r="B51" s="10"/>
      <c r="D51" s="38"/>
      <c r="H51" s="39"/>
      <c r="J51" s="38"/>
      <c r="P51" s="39"/>
      <c r="R51" s="11"/>
    </row>
    <row r="52" spans="2:18" s="2" customFormat="1" ht="12" customHeight="1">
      <c r="B52" s="10"/>
      <c r="D52" s="38"/>
      <c r="H52" s="39"/>
      <c r="J52" s="38"/>
      <c r="P52" s="39"/>
      <c r="R52" s="11"/>
    </row>
    <row r="53" spans="2:18" s="2" customFormat="1" ht="12" customHeight="1">
      <c r="B53" s="10"/>
      <c r="D53" s="38"/>
      <c r="H53" s="39"/>
      <c r="J53" s="38"/>
      <c r="P53" s="39"/>
      <c r="R53" s="11"/>
    </row>
    <row r="54" spans="2:18" s="2" customFormat="1" ht="12" customHeight="1">
      <c r="B54" s="10"/>
      <c r="D54" s="38"/>
      <c r="H54" s="39"/>
      <c r="J54" s="38"/>
      <c r="P54" s="39"/>
      <c r="R54" s="11"/>
    </row>
    <row r="55" spans="2:18" s="2" customFormat="1" ht="12" customHeight="1">
      <c r="B55" s="10"/>
      <c r="D55" s="38"/>
      <c r="H55" s="39"/>
      <c r="J55" s="38"/>
      <c r="P55" s="39"/>
      <c r="R55" s="11"/>
    </row>
    <row r="56" spans="2:18" s="2" customFormat="1" ht="12" customHeight="1">
      <c r="B56" s="10"/>
      <c r="D56" s="38"/>
      <c r="H56" s="39"/>
      <c r="J56" s="38"/>
      <c r="P56" s="39"/>
      <c r="R56" s="11"/>
    </row>
    <row r="57" spans="2:18" s="2" customFormat="1" ht="12" customHeight="1">
      <c r="B57" s="10"/>
      <c r="D57" s="38"/>
      <c r="H57" s="39"/>
      <c r="J57" s="38"/>
      <c r="P57" s="39"/>
      <c r="R57" s="11"/>
    </row>
    <row r="58" spans="2:18" s="2" customFormat="1" ht="12" customHeight="1">
      <c r="B58" s="10"/>
      <c r="D58" s="38"/>
      <c r="H58" s="39"/>
      <c r="J58" s="38"/>
      <c r="P58" s="39"/>
      <c r="R58" s="11"/>
    </row>
    <row r="59" spans="2:18" s="6" customFormat="1" ht="15" customHeight="1">
      <c r="B59" s="92"/>
      <c r="D59" s="40" t="s">
        <v>53</v>
      </c>
      <c r="E59" s="102"/>
      <c r="F59" s="102"/>
      <c r="G59" s="42" t="s">
        <v>54</v>
      </c>
      <c r="H59" s="103"/>
      <c r="J59" s="40" t="s">
        <v>53</v>
      </c>
      <c r="K59" s="102"/>
      <c r="L59" s="102"/>
      <c r="M59" s="102"/>
      <c r="N59" s="42" t="s">
        <v>54</v>
      </c>
      <c r="O59" s="102"/>
      <c r="P59" s="103"/>
      <c r="R59" s="93"/>
    </row>
    <row r="60" spans="2:18" s="2" customFormat="1" ht="12" customHeight="1">
      <c r="B60" s="10"/>
      <c r="R60" s="11"/>
    </row>
    <row r="61" spans="2:18" s="6" customFormat="1" ht="15" customHeight="1">
      <c r="B61" s="92"/>
      <c r="D61" s="35" t="s">
        <v>55</v>
      </c>
      <c r="E61" s="94"/>
      <c r="F61" s="94"/>
      <c r="G61" s="94"/>
      <c r="H61" s="101"/>
      <c r="J61" s="35" t="s">
        <v>56</v>
      </c>
      <c r="K61" s="94"/>
      <c r="L61" s="94"/>
      <c r="M61" s="94"/>
      <c r="N61" s="94"/>
      <c r="O61" s="94"/>
      <c r="P61" s="101"/>
      <c r="R61" s="93"/>
    </row>
    <row r="62" spans="2:18" s="2" customFormat="1" ht="12" customHeight="1">
      <c r="B62" s="10"/>
      <c r="D62" s="38"/>
      <c r="H62" s="39"/>
      <c r="J62" s="38"/>
      <c r="P62" s="39"/>
      <c r="R62" s="11"/>
    </row>
    <row r="63" spans="2:18" s="2" customFormat="1" ht="12" customHeight="1">
      <c r="B63" s="10"/>
      <c r="D63" s="38"/>
      <c r="H63" s="39"/>
      <c r="J63" s="38"/>
      <c r="P63" s="39"/>
      <c r="R63" s="11"/>
    </row>
    <row r="64" spans="2:18" s="2" customFormat="1" ht="12" customHeight="1">
      <c r="B64" s="10"/>
      <c r="D64" s="38"/>
      <c r="H64" s="39"/>
      <c r="J64" s="38"/>
      <c r="P64" s="39"/>
      <c r="R64" s="11"/>
    </row>
    <row r="65" spans="2:18" s="2" customFormat="1" ht="12" customHeight="1">
      <c r="B65" s="10"/>
      <c r="D65" s="38"/>
      <c r="H65" s="39"/>
      <c r="J65" s="38"/>
      <c r="P65" s="39"/>
      <c r="R65" s="11"/>
    </row>
    <row r="66" spans="2:18" s="2" customFormat="1" ht="12" customHeight="1">
      <c r="B66" s="10"/>
      <c r="D66" s="38"/>
      <c r="H66" s="39"/>
      <c r="J66" s="38"/>
      <c r="P66" s="39"/>
      <c r="R66" s="11"/>
    </row>
    <row r="67" spans="2:18" s="2" customFormat="1" ht="12" customHeight="1">
      <c r="B67" s="10"/>
      <c r="D67" s="38"/>
      <c r="H67" s="39"/>
      <c r="J67" s="38"/>
      <c r="P67" s="39"/>
      <c r="R67" s="11"/>
    </row>
    <row r="68" spans="2:18" s="2" customFormat="1" ht="12" customHeight="1">
      <c r="B68" s="10"/>
      <c r="D68" s="38"/>
      <c r="H68" s="39"/>
      <c r="J68" s="38"/>
      <c r="P68" s="39"/>
      <c r="R68" s="11"/>
    </row>
    <row r="69" spans="2:18" s="2" customFormat="1" ht="12" customHeight="1">
      <c r="B69" s="10"/>
      <c r="D69" s="38"/>
      <c r="H69" s="39"/>
      <c r="J69" s="38"/>
      <c r="P69" s="39"/>
      <c r="R69" s="11"/>
    </row>
    <row r="70" spans="2:18" s="6" customFormat="1" ht="15" customHeight="1">
      <c r="B70" s="92"/>
      <c r="D70" s="40" t="s">
        <v>53</v>
      </c>
      <c r="E70" s="102"/>
      <c r="F70" s="102"/>
      <c r="G70" s="42" t="s">
        <v>54</v>
      </c>
      <c r="H70" s="103"/>
      <c r="J70" s="40" t="s">
        <v>53</v>
      </c>
      <c r="K70" s="102"/>
      <c r="L70" s="102"/>
      <c r="M70" s="102"/>
      <c r="N70" s="42" t="s">
        <v>54</v>
      </c>
      <c r="O70" s="102"/>
      <c r="P70" s="103"/>
      <c r="R70" s="93"/>
    </row>
    <row r="71" spans="2:18" s="6" customFormat="1" ht="15" customHeight="1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6"/>
    </row>
    <row r="75" spans="2:18" s="6" customFormat="1" ht="7.5" customHeight="1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9"/>
    </row>
    <row r="76" spans="2:18" s="6" customFormat="1" ht="37.5" customHeight="1">
      <c r="B76" s="92"/>
      <c r="C76" s="195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93"/>
    </row>
    <row r="77" spans="2:18" s="6" customFormat="1" ht="7.5" customHeight="1">
      <c r="B77" s="92"/>
      <c r="R77" s="93"/>
    </row>
    <row r="78" spans="2:18" s="6" customFormat="1" ht="30" customHeight="1">
      <c r="B78" s="92"/>
      <c r="C78" s="17" t="s">
        <v>16</v>
      </c>
      <c r="F78" s="234" t="str">
        <f>$F$6</f>
        <v>Parkoviště Ostrčilova před SVČ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R78" s="93"/>
    </row>
    <row r="79" spans="2:18" s="6" customFormat="1" ht="37.5" customHeight="1">
      <c r="B79" s="92"/>
      <c r="C79" s="52" t="s">
        <v>109</v>
      </c>
      <c r="F79" s="196" t="str">
        <f>$F$7</f>
        <v>E1 - 1.1 -  ZOV - přechodné dopravní značení (I. etapa)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R79" s="93"/>
    </row>
    <row r="80" spans="2:18" s="6" customFormat="1" ht="7.5" customHeight="1">
      <c r="B80" s="92"/>
      <c r="R80" s="93"/>
    </row>
    <row r="81" spans="2:18" s="6" customFormat="1" ht="18" customHeight="1">
      <c r="B81" s="92"/>
      <c r="C81" s="17" t="s">
        <v>22</v>
      </c>
      <c r="F81" s="15" t="str">
        <f>$F$9</f>
        <v> </v>
      </c>
      <c r="K81" s="17" t="s">
        <v>24</v>
      </c>
      <c r="M81" s="235" t="str">
        <f>IF($O$9="","",$O$9)</f>
        <v>17.12.2014</v>
      </c>
      <c r="N81" s="180"/>
      <c r="O81" s="180"/>
      <c r="P81" s="180"/>
      <c r="R81" s="93"/>
    </row>
    <row r="82" spans="2:18" s="6" customFormat="1" ht="7.5" customHeight="1">
      <c r="B82" s="92"/>
      <c r="R82" s="93"/>
    </row>
    <row r="83" spans="2:18" s="6" customFormat="1" ht="13.5" customHeight="1">
      <c r="B83" s="92"/>
      <c r="C83" s="17" t="s">
        <v>28</v>
      </c>
      <c r="F83" s="15" t="str">
        <f>$E$12</f>
        <v>Statut. Město Ostrava městský obvod MOaP</v>
      </c>
      <c r="K83" s="17" t="s">
        <v>34</v>
      </c>
      <c r="M83" s="197" t="str">
        <f>$E$18</f>
        <v> </v>
      </c>
      <c r="N83" s="180"/>
      <c r="O83" s="180"/>
      <c r="P83" s="180"/>
      <c r="Q83" s="180"/>
      <c r="R83" s="93"/>
    </row>
    <row r="84" spans="2:18" s="6" customFormat="1" ht="15" customHeight="1">
      <c r="B84" s="92"/>
      <c r="C84" s="17" t="s">
        <v>32</v>
      </c>
      <c r="F84" s="15" t="str">
        <f>IF($E$15="","",$E$15)</f>
        <v> </v>
      </c>
      <c r="K84" s="17" t="s">
        <v>36</v>
      </c>
      <c r="M84" s="197" t="str">
        <f>$E$21</f>
        <v>UNI projekt</v>
      </c>
      <c r="N84" s="180"/>
      <c r="O84" s="180"/>
      <c r="P84" s="180"/>
      <c r="Q84" s="180"/>
      <c r="R84" s="93"/>
    </row>
    <row r="85" spans="2:18" s="6" customFormat="1" ht="11.25" customHeight="1">
      <c r="B85" s="92"/>
      <c r="R85" s="93"/>
    </row>
    <row r="86" spans="2:18" s="6" customFormat="1" ht="30" customHeight="1">
      <c r="B86" s="92"/>
      <c r="C86" s="239" t="s">
        <v>113</v>
      </c>
      <c r="D86" s="236"/>
      <c r="E86" s="236"/>
      <c r="F86" s="236"/>
      <c r="G86" s="236"/>
      <c r="H86" s="98"/>
      <c r="I86" s="98"/>
      <c r="J86" s="98"/>
      <c r="K86" s="98"/>
      <c r="L86" s="98"/>
      <c r="M86" s="98"/>
      <c r="N86" s="239" t="s">
        <v>114</v>
      </c>
      <c r="O86" s="180"/>
      <c r="P86" s="180"/>
      <c r="Q86" s="180"/>
      <c r="R86" s="93"/>
    </row>
    <row r="87" spans="2:18" s="6" customFormat="1" ht="11.25" customHeight="1">
      <c r="B87" s="92"/>
      <c r="R87" s="93"/>
    </row>
    <row r="88" spans="2:47" s="6" customFormat="1" ht="30" customHeight="1">
      <c r="B88" s="92"/>
      <c r="C88" s="62" t="s">
        <v>115</v>
      </c>
      <c r="N88" s="183">
        <f>ROUND($N$120,2)</f>
        <v>0</v>
      </c>
      <c r="O88" s="180"/>
      <c r="P88" s="180"/>
      <c r="Q88" s="180"/>
      <c r="R88" s="93"/>
      <c r="AU88" s="6" t="s">
        <v>116</v>
      </c>
    </row>
    <row r="89" spans="2:18" s="67" customFormat="1" ht="25.5" customHeight="1">
      <c r="B89" s="110"/>
      <c r="D89" s="111" t="s">
        <v>117</v>
      </c>
      <c r="N89" s="238">
        <f>ROUND($N$121,2)</f>
        <v>0</v>
      </c>
      <c r="O89" s="237"/>
      <c r="P89" s="237"/>
      <c r="Q89" s="237"/>
      <c r="R89" s="112"/>
    </row>
    <row r="90" spans="2:18" s="95" customFormat="1" ht="20.25" customHeight="1">
      <c r="B90" s="113"/>
      <c r="D90" s="80" t="s">
        <v>122</v>
      </c>
      <c r="N90" s="182">
        <f>ROUND($N$122,2)</f>
        <v>0</v>
      </c>
      <c r="O90" s="237"/>
      <c r="P90" s="237"/>
      <c r="Q90" s="237"/>
      <c r="R90" s="114"/>
    </row>
    <row r="91" spans="2:18" s="67" customFormat="1" ht="25.5" customHeight="1">
      <c r="B91" s="110"/>
      <c r="D91" s="111" t="s">
        <v>460</v>
      </c>
      <c r="N91" s="238">
        <f>ROUND($N$140,2)</f>
        <v>0</v>
      </c>
      <c r="O91" s="237"/>
      <c r="P91" s="237"/>
      <c r="Q91" s="237"/>
      <c r="R91" s="112"/>
    </row>
    <row r="92" spans="2:18" s="95" customFormat="1" ht="20.25" customHeight="1">
      <c r="B92" s="113"/>
      <c r="D92" s="80" t="s">
        <v>461</v>
      </c>
      <c r="N92" s="182">
        <f>ROUND($N$141,2)</f>
        <v>0</v>
      </c>
      <c r="O92" s="237"/>
      <c r="P92" s="237"/>
      <c r="Q92" s="237"/>
      <c r="R92" s="114"/>
    </row>
    <row r="93" spans="2:18" s="67" customFormat="1" ht="22.5" customHeight="1">
      <c r="B93" s="110"/>
      <c r="D93" s="111" t="s">
        <v>127</v>
      </c>
      <c r="N93" s="213">
        <f>$N$143</f>
        <v>0</v>
      </c>
      <c r="O93" s="237"/>
      <c r="P93" s="237"/>
      <c r="Q93" s="237"/>
      <c r="R93" s="112"/>
    </row>
    <row r="94" spans="2:18" s="6" customFormat="1" ht="22.5" customHeight="1">
      <c r="B94" s="92"/>
      <c r="R94" s="93"/>
    </row>
    <row r="95" spans="2:21" s="6" customFormat="1" ht="30" customHeight="1">
      <c r="B95" s="92"/>
      <c r="C95" s="62" t="s">
        <v>128</v>
      </c>
      <c r="N95" s="183">
        <f>ROUND($N$96+$N$97+$N$98+$N$99+$N$100+$N$101,2)</f>
        <v>0</v>
      </c>
      <c r="O95" s="180"/>
      <c r="P95" s="180"/>
      <c r="Q95" s="180"/>
      <c r="R95" s="93"/>
      <c r="T95" s="115"/>
      <c r="U95" s="116" t="s">
        <v>41</v>
      </c>
    </row>
    <row r="96" spans="2:62" s="6" customFormat="1" ht="18" customHeight="1">
      <c r="B96" s="92"/>
      <c r="D96" s="179" t="s">
        <v>129</v>
      </c>
      <c r="E96" s="180"/>
      <c r="F96" s="180"/>
      <c r="G96" s="180"/>
      <c r="H96" s="180"/>
      <c r="N96" s="181">
        <f>ROUND($N$88*$T$96,2)</f>
        <v>0</v>
      </c>
      <c r="O96" s="180"/>
      <c r="P96" s="180"/>
      <c r="Q96" s="180"/>
      <c r="R96" s="93"/>
      <c r="T96" s="117"/>
      <c r="U96" s="118" t="s">
        <v>42</v>
      </c>
      <c r="AY96" s="6" t="s">
        <v>94</v>
      </c>
      <c r="BE96" s="84">
        <f>IF($U$96="základní",$N$96,0)</f>
        <v>0</v>
      </c>
      <c r="BF96" s="84">
        <f>IF($U$96="snížená",$N$96,0)</f>
        <v>0</v>
      </c>
      <c r="BG96" s="84">
        <f>IF($U$96="zákl. přenesená",$N$96,0)</f>
        <v>0</v>
      </c>
      <c r="BH96" s="84">
        <f>IF($U$96="sníž. přenesená",$N$96,0)</f>
        <v>0</v>
      </c>
      <c r="BI96" s="84">
        <f>IF($U$96="nulová",$N$96,0)</f>
        <v>0</v>
      </c>
      <c r="BJ96" s="6" t="s">
        <v>21</v>
      </c>
    </row>
    <row r="97" spans="2:62" s="6" customFormat="1" ht="18" customHeight="1">
      <c r="B97" s="92"/>
      <c r="D97" s="179" t="s">
        <v>130</v>
      </c>
      <c r="E97" s="180"/>
      <c r="F97" s="180"/>
      <c r="G97" s="180"/>
      <c r="H97" s="180"/>
      <c r="N97" s="181">
        <f>ROUND($N$88*$T$97,2)</f>
        <v>0</v>
      </c>
      <c r="O97" s="180"/>
      <c r="P97" s="180"/>
      <c r="Q97" s="180"/>
      <c r="R97" s="93"/>
      <c r="T97" s="117"/>
      <c r="U97" s="118" t="s">
        <v>42</v>
      </c>
      <c r="AY97" s="6" t="s">
        <v>94</v>
      </c>
      <c r="BE97" s="84">
        <f>IF($U$97="základní",$N$97,0)</f>
        <v>0</v>
      </c>
      <c r="BF97" s="84">
        <f>IF($U$97="snížená",$N$97,0)</f>
        <v>0</v>
      </c>
      <c r="BG97" s="84">
        <f>IF($U$97="zákl. přenesená",$N$97,0)</f>
        <v>0</v>
      </c>
      <c r="BH97" s="84">
        <f>IF($U$97="sníž. přenesená",$N$97,0)</f>
        <v>0</v>
      </c>
      <c r="BI97" s="84">
        <f>IF($U$97="nulová",$N$97,0)</f>
        <v>0</v>
      </c>
      <c r="BJ97" s="6" t="s">
        <v>21</v>
      </c>
    </row>
    <row r="98" spans="2:62" s="6" customFormat="1" ht="18" customHeight="1">
      <c r="B98" s="92"/>
      <c r="D98" s="179" t="s">
        <v>131</v>
      </c>
      <c r="E98" s="180"/>
      <c r="F98" s="180"/>
      <c r="G98" s="180"/>
      <c r="H98" s="180"/>
      <c r="N98" s="181">
        <f>ROUND($N$88*$T$98,2)</f>
        <v>0</v>
      </c>
      <c r="O98" s="180"/>
      <c r="P98" s="180"/>
      <c r="Q98" s="180"/>
      <c r="R98" s="93"/>
      <c r="T98" s="117"/>
      <c r="U98" s="118" t="s">
        <v>42</v>
      </c>
      <c r="AY98" s="6" t="s">
        <v>94</v>
      </c>
      <c r="BE98" s="84">
        <f>IF($U$98="základní",$N$98,0)</f>
        <v>0</v>
      </c>
      <c r="BF98" s="84">
        <f>IF($U$98="snížená",$N$98,0)</f>
        <v>0</v>
      </c>
      <c r="BG98" s="84">
        <f>IF($U$98="zákl. přenesená",$N$98,0)</f>
        <v>0</v>
      </c>
      <c r="BH98" s="84">
        <f>IF($U$98="sníž. přenesená",$N$98,0)</f>
        <v>0</v>
      </c>
      <c r="BI98" s="84">
        <f>IF($U$98="nulová",$N$98,0)</f>
        <v>0</v>
      </c>
      <c r="BJ98" s="6" t="s">
        <v>21</v>
      </c>
    </row>
    <row r="99" spans="2:62" s="6" customFormat="1" ht="18" customHeight="1">
      <c r="B99" s="92"/>
      <c r="D99" s="179" t="s">
        <v>132</v>
      </c>
      <c r="E99" s="180"/>
      <c r="F99" s="180"/>
      <c r="G99" s="180"/>
      <c r="H99" s="180"/>
      <c r="N99" s="181">
        <f>ROUND($N$88*$T$99,2)</f>
        <v>0</v>
      </c>
      <c r="O99" s="180"/>
      <c r="P99" s="180"/>
      <c r="Q99" s="180"/>
      <c r="R99" s="93"/>
      <c r="T99" s="117"/>
      <c r="U99" s="118" t="s">
        <v>42</v>
      </c>
      <c r="AY99" s="6" t="s">
        <v>94</v>
      </c>
      <c r="BE99" s="84">
        <f>IF($U$99="základní",$N$99,0)</f>
        <v>0</v>
      </c>
      <c r="BF99" s="84">
        <f>IF($U$99="snížená",$N$99,0)</f>
        <v>0</v>
      </c>
      <c r="BG99" s="84">
        <f>IF($U$99="zákl. přenesená",$N$99,0)</f>
        <v>0</v>
      </c>
      <c r="BH99" s="84">
        <f>IF($U$99="sníž. přenesená",$N$99,0)</f>
        <v>0</v>
      </c>
      <c r="BI99" s="84">
        <f>IF($U$99="nulová",$N$99,0)</f>
        <v>0</v>
      </c>
      <c r="BJ99" s="6" t="s">
        <v>21</v>
      </c>
    </row>
    <row r="100" spans="2:62" s="6" customFormat="1" ht="18" customHeight="1">
      <c r="B100" s="92"/>
      <c r="D100" s="179" t="s">
        <v>133</v>
      </c>
      <c r="E100" s="180"/>
      <c r="F100" s="180"/>
      <c r="G100" s="180"/>
      <c r="H100" s="180"/>
      <c r="N100" s="181">
        <f>ROUND($N$88*$T$100,2)</f>
        <v>0</v>
      </c>
      <c r="O100" s="180"/>
      <c r="P100" s="180"/>
      <c r="Q100" s="180"/>
      <c r="R100" s="93"/>
      <c r="T100" s="117"/>
      <c r="U100" s="118" t="s">
        <v>42</v>
      </c>
      <c r="AY100" s="6" t="s">
        <v>94</v>
      </c>
      <c r="BE100" s="84">
        <f>IF($U$100="základní",$N$100,0)</f>
        <v>0</v>
      </c>
      <c r="BF100" s="84">
        <f>IF($U$100="snížená",$N$100,0)</f>
        <v>0</v>
      </c>
      <c r="BG100" s="84">
        <f>IF($U$100="zákl. přenesená",$N$100,0)</f>
        <v>0</v>
      </c>
      <c r="BH100" s="84">
        <f>IF($U$100="sníž. přenesená",$N$100,0)</f>
        <v>0</v>
      </c>
      <c r="BI100" s="84">
        <f>IF($U$100="nulová",$N$100,0)</f>
        <v>0</v>
      </c>
      <c r="BJ100" s="6" t="s">
        <v>21</v>
      </c>
    </row>
    <row r="101" spans="2:62" s="6" customFormat="1" ht="18" customHeight="1">
      <c r="B101" s="92"/>
      <c r="D101" s="80" t="s">
        <v>134</v>
      </c>
      <c r="N101" s="181">
        <f>ROUND($N$88*$T$101,2)</f>
        <v>0</v>
      </c>
      <c r="O101" s="180"/>
      <c r="P101" s="180"/>
      <c r="Q101" s="180"/>
      <c r="R101" s="93"/>
      <c r="T101" s="119"/>
      <c r="U101" s="120" t="s">
        <v>42</v>
      </c>
      <c r="AY101" s="6" t="s">
        <v>135</v>
      </c>
      <c r="BE101" s="84">
        <f>IF($U$101="základní",$N$101,0)</f>
        <v>0</v>
      </c>
      <c r="BF101" s="84">
        <f>IF($U$101="snížená",$N$101,0)</f>
        <v>0</v>
      </c>
      <c r="BG101" s="84">
        <f>IF($U$101="zákl. přenesená",$N$101,0)</f>
        <v>0</v>
      </c>
      <c r="BH101" s="84">
        <f>IF($U$101="sníž. přenesená",$N$101,0)</f>
        <v>0</v>
      </c>
      <c r="BI101" s="84">
        <f>IF($U$101="nulová",$N$101,0)</f>
        <v>0</v>
      </c>
      <c r="BJ101" s="6" t="s">
        <v>21</v>
      </c>
    </row>
    <row r="102" spans="2:18" s="6" customFormat="1" ht="12" customHeight="1">
      <c r="B102" s="92"/>
      <c r="R102" s="93"/>
    </row>
    <row r="103" spans="2:18" s="6" customFormat="1" ht="30" customHeight="1">
      <c r="B103" s="92"/>
      <c r="C103" s="91" t="s">
        <v>105</v>
      </c>
      <c r="D103" s="98"/>
      <c r="E103" s="98"/>
      <c r="F103" s="98"/>
      <c r="G103" s="98"/>
      <c r="H103" s="98"/>
      <c r="I103" s="98"/>
      <c r="J103" s="98"/>
      <c r="K103" s="98"/>
      <c r="L103" s="175">
        <f>ROUND(SUM($N$88+$N$95),2)</f>
        <v>0</v>
      </c>
      <c r="M103" s="236"/>
      <c r="N103" s="236"/>
      <c r="O103" s="236"/>
      <c r="P103" s="236"/>
      <c r="Q103" s="236"/>
      <c r="R103" s="93"/>
    </row>
    <row r="104" spans="2:18" s="6" customFormat="1" ht="7.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6"/>
    </row>
    <row r="108" spans="2:18" s="6" customFormat="1" ht="7.5" customHeight="1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9"/>
    </row>
    <row r="109" spans="2:18" s="6" customFormat="1" ht="37.5" customHeight="1">
      <c r="B109" s="92"/>
      <c r="C109" s="195" t="s">
        <v>136</v>
      </c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93"/>
    </row>
    <row r="110" spans="2:18" s="6" customFormat="1" ht="7.5" customHeight="1">
      <c r="B110" s="92"/>
      <c r="R110" s="93"/>
    </row>
    <row r="111" spans="2:18" s="6" customFormat="1" ht="30" customHeight="1">
      <c r="B111" s="92"/>
      <c r="C111" s="17" t="s">
        <v>16</v>
      </c>
      <c r="F111" s="234" t="str">
        <f>$F$6</f>
        <v>Parkoviště Ostrčilova před SVČ</v>
      </c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R111" s="93"/>
    </row>
    <row r="112" spans="2:18" s="6" customFormat="1" ht="37.5" customHeight="1">
      <c r="B112" s="92"/>
      <c r="C112" s="52" t="s">
        <v>109</v>
      </c>
      <c r="F112" s="196" t="str">
        <f>$F$7</f>
        <v>E1 - 1.1 -  ZOV - přechodné dopravní značení (I. etapa)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R112" s="93"/>
    </row>
    <row r="113" spans="2:18" s="6" customFormat="1" ht="7.5" customHeight="1">
      <c r="B113" s="92"/>
      <c r="R113" s="93"/>
    </row>
    <row r="114" spans="2:18" s="6" customFormat="1" ht="18" customHeight="1">
      <c r="B114" s="92"/>
      <c r="C114" s="17" t="s">
        <v>22</v>
      </c>
      <c r="F114" s="15" t="str">
        <f>$F$9</f>
        <v> </v>
      </c>
      <c r="K114" s="17" t="s">
        <v>24</v>
      </c>
      <c r="M114" s="235" t="str">
        <f>IF($O$9="","",$O$9)</f>
        <v>17.12.2014</v>
      </c>
      <c r="N114" s="180"/>
      <c r="O114" s="180"/>
      <c r="P114" s="180"/>
      <c r="R114" s="93"/>
    </row>
    <row r="115" spans="2:18" s="6" customFormat="1" ht="7.5" customHeight="1">
      <c r="B115" s="92"/>
      <c r="R115" s="93"/>
    </row>
    <row r="116" spans="2:18" s="6" customFormat="1" ht="13.5" customHeight="1">
      <c r="B116" s="92"/>
      <c r="C116" s="17" t="s">
        <v>28</v>
      </c>
      <c r="F116" s="15" t="str">
        <f>$E$12</f>
        <v>Statut. Město Ostrava městský obvod MOaP</v>
      </c>
      <c r="K116" s="17" t="s">
        <v>34</v>
      </c>
      <c r="M116" s="197" t="str">
        <f>$E$18</f>
        <v> </v>
      </c>
      <c r="N116" s="180"/>
      <c r="O116" s="180"/>
      <c r="P116" s="180"/>
      <c r="Q116" s="180"/>
      <c r="R116" s="93"/>
    </row>
    <row r="117" spans="2:18" s="6" customFormat="1" ht="15" customHeight="1">
      <c r="B117" s="92"/>
      <c r="C117" s="17" t="s">
        <v>32</v>
      </c>
      <c r="F117" s="15" t="str">
        <f>IF($E$15="","",$E$15)</f>
        <v> </v>
      </c>
      <c r="K117" s="17" t="s">
        <v>36</v>
      </c>
      <c r="M117" s="197" t="str">
        <f>$E$21</f>
        <v>UNI projekt</v>
      </c>
      <c r="N117" s="180"/>
      <c r="O117" s="180"/>
      <c r="P117" s="180"/>
      <c r="Q117" s="180"/>
      <c r="R117" s="93"/>
    </row>
    <row r="118" spans="2:18" s="6" customFormat="1" ht="11.25" customHeight="1">
      <c r="B118" s="92"/>
      <c r="R118" s="93"/>
    </row>
    <row r="119" spans="2:27" s="121" customFormat="1" ht="30" customHeight="1">
      <c r="B119" s="122"/>
      <c r="C119" s="123" t="s">
        <v>137</v>
      </c>
      <c r="D119" s="124" t="s">
        <v>138</v>
      </c>
      <c r="E119" s="124" t="s">
        <v>59</v>
      </c>
      <c r="F119" s="231" t="s">
        <v>139</v>
      </c>
      <c r="G119" s="232"/>
      <c r="H119" s="232"/>
      <c r="I119" s="232"/>
      <c r="J119" s="124" t="s">
        <v>140</v>
      </c>
      <c r="K119" s="124" t="s">
        <v>141</v>
      </c>
      <c r="L119" s="231" t="s">
        <v>142</v>
      </c>
      <c r="M119" s="232"/>
      <c r="N119" s="231" t="s">
        <v>143</v>
      </c>
      <c r="O119" s="232"/>
      <c r="P119" s="232"/>
      <c r="Q119" s="233"/>
      <c r="R119" s="125"/>
      <c r="T119" s="58" t="s">
        <v>144</v>
      </c>
      <c r="U119" s="59" t="s">
        <v>41</v>
      </c>
      <c r="V119" s="59" t="s">
        <v>145</v>
      </c>
      <c r="W119" s="59" t="s">
        <v>146</v>
      </c>
      <c r="X119" s="59" t="s">
        <v>147</v>
      </c>
      <c r="Y119" s="59" t="s">
        <v>148</v>
      </c>
      <c r="Z119" s="59" t="s">
        <v>149</v>
      </c>
      <c r="AA119" s="60" t="s">
        <v>150</v>
      </c>
    </row>
    <row r="120" spans="2:63" s="6" customFormat="1" ht="30" customHeight="1">
      <c r="B120" s="92"/>
      <c r="C120" s="62" t="s">
        <v>111</v>
      </c>
      <c r="N120" s="220">
        <f>$BK$120</f>
        <v>0</v>
      </c>
      <c r="O120" s="180"/>
      <c r="P120" s="180"/>
      <c r="Q120" s="180"/>
      <c r="R120" s="93"/>
      <c r="T120" s="126"/>
      <c r="U120" s="94"/>
      <c r="V120" s="94"/>
      <c r="W120" s="127">
        <f>$W$121+$W$140+$W$143</f>
        <v>5.166</v>
      </c>
      <c r="X120" s="94"/>
      <c r="Y120" s="127">
        <f>$Y$121+$Y$140+$Y$143</f>
        <v>0</v>
      </c>
      <c r="Z120" s="94"/>
      <c r="AA120" s="128">
        <f>$AA$121+$AA$140+$AA$143</f>
        <v>0</v>
      </c>
      <c r="AT120" s="6" t="s">
        <v>76</v>
      </c>
      <c r="AU120" s="6" t="s">
        <v>116</v>
      </c>
      <c r="BK120" s="129">
        <f>$BK$121+$BK$140+$BK$143</f>
        <v>0</v>
      </c>
    </row>
    <row r="121" spans="2:63" s="130" customFormat="1" ht="38.25" customHeight="1">
      <c r="B121" s="131"/>
      <c r="D121" s="132" t="s">
        <v>117</v>
      </c>
      <c r="N121" s="213">
        <f>$BK$121</f>
        <v>0</v>
      </c>
      <c r="O121" s="212"/>
      <c r="P121" s="212"/>
      <c r="Q121" s="212"/>
      <c r="R121" s="134"/>
      <c r="T121" s="135"/>
      <c r="W121" s="136">
        <f>$W$122</f>
        <v>5.166</v>
      </c>
      <c r="Y121" s="136">
        <f>$Y$122</f>
        <v>0</v>
      </c>
      <c r="AA121" s="137">
        <f>$AA$122</f>
        <v>0</v>
      </c>
      <c r="AR121" s="133" t="s">
        <v>21</v>
      </c>
      <c r="AT121" s="133" t="s">
        <v>76</v>
      </c>
      <c r="AU121" s="133" t="s">
        <v>77</v>
      </c>
      <c r="AY121" s="133" t="s">
        <v>151</v>
      </c>
      <c r="BK121" s="138">
        <f>$BK$122</f>
        <v>0</v>
      </c>
    </row>
    <row r="122" spans="2:63" s="130" customFormat="1" ht="20.25" customHeight="1">
      <c r="B122" s="131"/>
      <c r="D122" s="139" t="s">
        <v>122</v>
      </c>
      <c r="N122" s="211">
        <f>$BK$122</f>
        <v>0</v>
      </c>
      <c r="O122" s="212"/>
      <c r="P122" s="212"/>
      <c r="Q122" s="212"/>
      <c r="R122" s="134"/>
      <c r="T122" s="135"/>
      <c r="W122" s="136">
        <f>SUM($W$123:$W$139)</f>
        <v>5.166</v>
      </c>
      <c r="Y122" s="136">
        <f>SUM($Y$123:$Y$139)</f>
        <v>0</v>
      </c>
      <c r="AA122" s="137">
        <f>SUM($AA$123:$AA$139)</f>
        <v>0</v>
      </c>
      <c r="AR122" s="133" t="s">
        <v>21</v>
      </c>
      <c r="AT122" s="133" t="s">
        <v>76</v>
      </c>
      <c r="AU122" s="133" t="s">
        <v>21</v>
      </c>
      <c r="AY122" s="133" t="s">
        <v>151</v>
      </c>
      <c r="BK122" s="138">
        <f>SUM($BK$123:$BK$139)</f>
        <v>0</v>
      </c>
    </row>
    <row r="123" spans="2:64" s="6" customFormat="1" ht="24" customHeight="1">
      <c r="B123" s="92"/>
      <c r="C123" s="140" t="s">
        <v>21</v>
      </c>
      <c r="D123" s="140" t="s">
        <v>152</v>
      </c>
      <c r="E123" s="141" t="s">
        <v>462</v>
      </c>
      <c r="F123" s="226" t="s">
        <v>463</v>
      </c>
      <c r="G123" s="218"/>
      <c r="H123" s="218"/>
      <c r="I123" s="218"/>
      <c r="J123" s="142" t="s">
        <v>162</v>
      </c>
      <c r="K123" s="143">
        <v>7</v>
      </c>
      <c r="L123" s="217">
        <v>0</v>
      </c>
      <c r="M123" s="218"/>
      <c r="N123" s="219">
        <f>ROUND($L$123*$K$123,2)</f>
        <v>0</v>
      </c>
      <c r="O123" s="218"/>
      <c r="P123" s="218"/>
      <c r="Q123" s="218"/>
      <c r="R123" s="93"/>
      <c r="T123" s="144"/>
      <c r="U123" s="29" t="s">
        <v>42</v>
      </c>
      <c r="V123" s="145">
        <v>0.174</v>
      </c>
      <c r="W123" s="145">
        <f>$V$123*$K$123</f>
        <v>1.218</v>
      </c>
      <c r="X123" s="145">
        <v>0</v>
      </c>
      <c r="Y123" s="145">
        <f>$X$123*$K$123</f>
        <v>0</v>
      </c>
      <c r="Z123" s="145">
        <v>0</v>
      </c>
      <c r="AA123" s="146">
        <f>$Z$123*$K$123</f>
        <v>0</v>
      </c>
      <c r="AR123" s="6" t="s">
        <v>156</v>
      </c>
      <c r="AT123" s="6" t="s">
        <v>152</v>
      </c>
      <c r="AU123" s="6" t="s">
        <v>107</v>
      </c>
      <c r="AY123" s="6" t="s">
        <v>151</v>
      </c>
      <c r="BE123" s="84">
        <f>IF($U$123="základní",$N$123,0)</f>
        <v>0</v>
      </c>
      <c r="BF123" s="84">
        <f>IF($U$123="snížená",$N$123,0)</f>
        <v>0</v>
      </c>
      <c r="BG123" s="84">
        <f>IF($U$123="zákl. přenesená",$N$123,0)</f>
        <v>0</v>
      </c>
      <c r="BH123" s="84">
        <f>IF($U$123="sníž. přenesená",$N$123,0)</f>
        <v>0</v>
      </c>
      <c r="BI123" s="84">
        <f>IF($U$123="nulová",$N$123,0)</f>
        <v>0</v>
      </c>
      <c r="BJ123" s="6" t="s">
        <v>21</v>
      </c>
      <c r="BK123" s="84">
        <f>ROUND($L$123*$K$123,2)</f>
        <v>0</v>
      </c>
      <c r="BL123" s="6" t="s">
        <v>156</v>
      </c>
    </row>
    <row r="124" spans="2:64" s="6" customFormat="1" ht="24" customHeight="1">
      <c r="B124" s="92"/>
      <c r="C124" s="140" t="s">
        <v>107</v>
      </c>
      <c r="D124" s="140" t="s">
        <v>152</v>
      </c>
      <c r="E124" s="141" t="s">
        <v>464</v>
      </c>
      <c r="F124" s="226" t="s">
        <v>465</v>
      </c>
      <c r="G124" s="218"/>
      <c r="H124" s="218"/>
      <c r="I124" s="218"/>
      <c r="J124" s="142" t="s">
        <v>162</v>
      </c>
      <c r="K124" s="143">
        <v>7</v>
      </c>
      <c r="L124" s="217">
        <v>0</v>
      </c>
      <c r="M124" s="218"/>
      <c r="N124" s="219">
        <f>ROUND($L$124*$K$124,2)</f>
        <v>0</v>
      </c>
      <c r="O124" s="218"/>
      <c r="P124" s="218"/>
      <c r="Q124" s="218"/>
      <c r="R124" s="93"/>
      <c r="T124" s="144"/>
      <c r="U124" s="29" t="s">
        <v>42</v>
      </c>
      <c r="V124" s="145">
        <v>0</v>
      </c>
      <c r="W124" s="145">
        <f>$V$124*$K$124</f>
        <v>0</v>
      </c>
      <c r="X124" s="145">
        <v>0</v>
      </c>
      <c r="Y124" s="145">
        <f>$X$124*$K$124</f>
        <v>0</v>
      </c>
      <c r="Z124" s="145">
        <v>0</v>
      </c>
      <c r="AA124" s="146">
        <f>$Z$124*$K$124</f>
        <v>0</v>
      </c>
      <c r="AR124" s="6" t="s">
        <v>156</v>
      </c>
      <c r="AT124" s="6" t="s">
        <v>152</v>
      </c>
      <c r="AU124" s="6" t="s">
        <v>107</v>
      </c>
      <c r="AY124" s="6" t="s">
        <v>151</v>
      </c>
      <c r="BE124" s="84">
        <f>IF($U$124="základní",$N$124,0)</f>
        <v>0</v>
      </c>
      <c r="BF124" s="84">
        <f>IF($U$124="snížená",$N$124,0)</f>
        <v>0</v>
      </c>
      <c r="BG124" s="84">
        <f>IF($U$124="zákl. přenesená",$N$124,0)</f>
        <v>0</v>
      </c>
      <c r="BH124" s="84">
        <f>IF($U$124="sníž. přenesená",$N$124,0)</f>
        <v>0</v>
      </c>
      <c r="BI124" s="84">
        <f>IF($U$124="nulová",$N$124,0)</f>
        <v>0</v>
      </c>
      <c r="BJ124" s="6" t="s">
        <v>21</v>
      </c>
      <c r="BK124" s="84">
        <f>ROUND($L$124*$K$124,2)</f>
        <v>0</v>
      </c>
      <c r="BL124" s="6" t="s">
        <v>156</v>
      </c>
    </row>
    <row r="125" spans="2:64" s="6" customFormat="1" ht="24" customHeight="1">
      <c r="B125" s="92"/>
      <c r="C125" s="140" t="s">
        <v>163</v>
      </c>
      <c r="D125" s="140" t="s">
        <v>152</v>
      </c>
      <c r="E125" s="141" t="s">
        <v>466</v>
      </c>
      <c r="F125" s="226" t="s">
        <v>467</v>
      </c>
      <c r="G125" s="218"/>
      <c r="H125" s="218"/>
      <c r="I125" s="218"/>
      <c r="J125" s="142" t="s">
        <v>162</v>
      </c>
      <c r="K125" s="143">
        <v>434</v>
      </c>
      <c r="L125" s="217">
        <v>0</v>
      </c>
      <c r="M125" s="218"/>
      <c r="N125" s="219">
        <f>ROUND($L$125*$K$125,2)</f>
        <v>0</v>
      </c>
      <c r="O125" s="218"/>
      <c r="P125" s="218"/>
      <c r="Q125" s="218"/>
      <c r="R125" s="93"/>
      <c r="T125" s="144"/>
      <c r="U125" s="29" t="s">
        <v>42</v>
      </c>
      <c r="V125" s="145">
        <v>0</v>
      </c>
      <c r="W125" s="145">
        <f>$V$125*$K$125</f>
        <v>0</v>
      </c>
      <c r="X125" s="145">
        <v>0</v>
      </c>
      <c r="Y125" s="145">
        <f>$X$125*$K$125</f>
        <v>0</v>
      </c>
      <c r="Z125" s="145">
        <v>0</v>
      </c>
      <c r="AA125" s="146">
        <f>$Z$125*$K$125</f>
        <v>0</v>
      </c>
      <c r="AR125" s="6" t="s">
        <v>156</v>
      </c>
      <c r="AT125" s="6" t="s">
        <v>152</v>
      </c>
      <c r="AU125" s="6" t="s">
        <v>107</v>
      </c>
      <c r="AY125" s="6" t="s">
        <v>151</v>
      </c>
      <c r="BE125" s="84">
        <f>IF($U$125="základní",$N$125,0)</f>
        <v>0</v>
      </c>
      <c r="BF125" s="84">
        <f>IF($U$125="snížená",$N$125,0)</f>
        <v>0</v>
      </c>
      <c r="BG125" s="84">
        <f>IF($U$125="zákl. přenesená",$N$125,0)</f>
        <v>0</v>
      </c>
      <c r="BH125" s="84">
        <f>IF($U$125="sníž. přenesená",$N$125,0)</f>
        <v>0</v>
      </c>
      <c r="BI125" s="84">
        <f>IF($U$125="nulová",$N$125,0)</f>
        <v>0</v>
      </c>
      <c r="BJ125" s="6" t="s">
        <v>21</v>
      </c>
      <c r="BK125" s="84">
        <f>ROUND($L$125*$K$125,2)</f>
        <v>0</v>
      </c>
      <c r="BL125" s="6" t="s">
        <v>156</v>
      </c>
    </row>
    <row r="126" spans="2:47" s="6" customFormat="1" ht="15.75" customHeight="1">
      <c r="B126" s="92"/>
      <c r="F126" s="221" t="s">
        <v>468</v>
      </c>
      <c r="G126" s="180"/>
      <c r="H126" s="180"/>
      <c r="I126" s="180"/>
      <c r="R126" s="93"/>
      <c r="T126" s="159"/>
      <c r="AA126" s="160"/>
      <c r="AT126" s="6" t="s">
        <v>198</v>
      </c>
      <c r="AU126" s="6" t="s">
        <v>107</v>
      </c>
    </row>
    <row r="127" spans="2:64" s="6" customFormat="1" ht="24" customHeight="1">
      <c r="B127" s="92"/>
      <c r="C127" s="140" t="s">
        <v>156</v>
      </c>
      <c r="D127" s="140" t="s">
        <v>152</v>
      </c>
      <c r="E127" s="141" t="s">
        <v>469</v>
      </c>
      <c r="F127" s="226" t="s">
        <v>470</v>
      </c>
      <c r="G127" s="218"/>
      <c r="H127" s="218"/>
      <c r="I127" s="218"/>
      <c r="J127" s="142" t="s">
        <v>162</v>
      </c>
      <c r="K127" s="143">
        <v>434</v>
      </c>
      <c r="L127" s="217">
        <v>0</v>
      </c>
      <c r="M127" s="218"/>
      <c r="N127" s="219">
        <f>ROUND($L$127*$K$127,2)</f>
        <v>0</v>
      </c>
      <c r="O127" s="218"/>
      <c r="P127" s="218"/>
      <c r="Q127" s="218"/>
      <c r="R127" s="93"/>
      <c r="T127" s="144"/>
      <c r="U127" s="29" t="s">
        <v>42</v>
      </c>
      <c r="V127" s="145">
        <v>0</v>
      </c>
      <c r="W127" s="145">
        <f>$V$127*$K$127</f>
        <v>0</v>
      </c>
      <c r="X127" s="145">
        <v>0</v>
      </c>
      <c r="Y127" s="145">
        <f>$X$127*$K$127</f>
        <v>0</v>
      </c>
      <c r="Z127" s="145">
        <v>0</v>
      </c>
      <c r="AA127" s="146">
        <f>$Z$127*$K$127</f>
        <v>0</v>
      </c>
      <c r="AR127" s="6" t="s">
        <v>156</v>
      </c>
      <c r="AT127" s="6" t="s">
        <v>152</v>
      </c>
      <c r="AU127" s="6" t="s">
        <v>107</v>
      </c>
      <c r="AY127" s="6" t="s">
        <v>151</v>
      </c>
      <c r="BE127" s="84">
        <f>IF($U$127="základní",$N$127,0)</f>
        <v>0</v>
      </c>
      <c r="BF127" s="84">
        <f>IF($U$127="snížená",$N$127,0)</f>
        <v>0</v>
      </c>
      <c r="BG127" s="84">
        <f>IF($U$127="zákl. přenesená",$N$127,0)</f>
        <v>0</v>
      </c>
      <c r="BH127" s="84">
        <f>IF($U$127="sníž. přenesená",$N$127,0)</f>
        <v>0</v>
      </c>
      <c r="BI127" s="84">
        <f>IF($U$127="nulová",$N$127,0)</f>
        <v>0</v>
      </c>
      <c r="BJ127" s="6" t="s">
        <v>21</v>
      </c>
      <c r="BK127" s="84">
        <f>ROUND($L$127*$K$127,2)</f>
        <v>0</v>
      </c>
      <c r="BL127" s="6" t="s">
        <v>156</v>
      </c>
    </row>
    <row r="128" spans="2:47" s="6" customFormat="1" ht="15.75" customHeight="1">
      <c r="B128" s="92"/>
      <c r="F128" s="221" t="s">
        <v>468</v>
      </c>
      <c r="G128" s="180"/>
      <c r="H128" s="180"/>
      <c r="I128" s="180"/>
      <c r="R128" s="93"/>
      <c r="T128" s="159"/>
      <c r="AA128" s="160"/>
      <c r="AT128" s="6" t="s">
        <v>198</v>
      </c>
      <c r="AU128" s="6" t="s">
        <v>107</v>
      </c>
    </row>
    <row r="129" spans="2:64" s="6" customFormat="1" ht="24" customHeight="1">
      <c r="B129" s="92"/>
      <c r="C129" s="140" t="s">
        <v>169</v>
      </c>
      <c r="D129" s="140" t="s">
        <v>152</v>
      </c>
      <c r="E129" s="141" t="s">
        <v>471</v>
      </c>
      <c r="F129" s="226" t="s">
        <v>472</v>
      </c>
      <c r="G129" s="218"/>
      <c r="H129" s="218"/>
      <c r="I129" s="218"/>
      <c r="J129" s="142" t="s">
        <v>162</v>
      </c>
      <c r="K129" s="143">
        <v>30</v>
      </c>
      <c r="L129" s="217">
        <v>0</v>
      </c>
      <c r="M129" s="218"/>
      <c r="N129" s="219">
        <f>ROUND($L$129*$K$129,2)</f>
        <v>0</v>
      </c>
      <c r="O129" s="218"/>
      <c r="P129" s="218"/>
      <c r="Q129" s="218"/>
      <c r="R129" s="93"/>
      <c r="T129" s="144"/>
      <c r="U129" s="29" t="s">
        <v>42</v>
      </c>
      <c r="V129" s="145">
        <v>0.075</v>
      </c>
      <c r="W129" s="145">
        <f>$V$129*$K$129</f>
        <v>2.25</v>
      </c>
      <c r="X129" s="145">
        <v>0</v>
      </c>
      <c r="Y129" s="145">
        <f>$X$129*$K$129</f>
        <v>0</v>
      </c>
      <c r="Z129" s="145">
        <v>0</v>
      </c>
      <c r="AA129" s="146">
        <f>$Z$129*$K$129</f>
        <v>0</v>
      </c>
      <c r="AR129" s="6" t="s">
        <v>156</v>
      </c>
      <c r="AT129" s="6" t="s">
        <v>152</v>
      </c>
      <c r="AU129" s="6" t="s">
        <v>107</v>
      </c>
      <c r="AY129" s="6" t="s">
        <v>151</v>
      </c>
      <c r="BE129" s="84">
        <f>IF($U$129="základní",$N$129,0)</f>
        <v>0</v>
      </c>
      <c r="BF129" s="84">
        <f>IF($U$129="snížená",$N$129,0)</f>
        <v>0</v>
      </c>
      <c r="BG129" s="84">
        <f>IF($U$129="zákl. přenesená",$N$129,0)</f>
        <v>0</v>
      </c>
      <c r="BH129" s="84">
        <f>IF($U$129="sníž. přenesená",$N$129,0)</f>
        <v>0</v>
      </c>
      <c r="BI129" s="84">
        <f>IF($U$129="nulová",$N$129,0)</f>
        <v>0</v>
      </c>
      <c r="BJ129" s="6" t="s">
        <v>21</v>
      </c>
      <c r="BK129" s="84">
        <f>ROUND($L$129*$K$129,2)</f>
        <v>0</v>
      </c>
      <c r="BL129" s="6" t="s">
        <v>156</v>
      </c>
    </row>
    <row r="130" spans="2:64" s="6" customFormat="1" ht="24" customHeight="1">
      <c r="B130" s="92"/>
      <c r="C130" s="140" t="s">
        <v>172</v>
      </c>
      <c r="D130" s="140" t="s">
        <v>152</v>
      </c>
      <c r="E130" s="141" t="s">
        <v>473</v>
      </c>
      <c r="F130" s="226" t="s">
        <v>474</v>
      </c>
      <c r="G130" s="218"/>
      <c r="H130" s="218"/>
      <c r="I130" s="218"/>
      <c r="J130" s="142" t="s">
        <v>162</v>
      </c>
      <c r="K130" s="143">
        <v>2</v>
      </c>
      <c r="L130" s="217">
        <v>0</v>
      </c>
      <c r="M130" s="218"/>
      <c r="N130" s="219">
        <f>ROUND($L$130*$K$130,2)</f>
        <v>0</v>
      </c>
      <c r="O130" s="218"/>
      <c r="P130" s="218"/>
      <c r="Q130" s="218"/>
      <c r="R130" s="93"/>
      <c r="T130" s="144"/>
      <c r="U130" s="29" t="s">
        <v>42</v>
      </c>
      <c r="V130" s="145">
        <v>0.7</v>
      </c>
      <c r="W130" s="145">
        <f>$V$130*$K$130</f>
        <v>1.4</v>
      </c>
      <c r="X130" s="145">
        <v>0</v>
      </c>
      <c r="Y130" s="145">
        <f>$X$130*$K$130</f>
        <v>0</v>
      </c>
      <c r="Z130" s="145">
        <v>0</v>
      </c>
      <c r="AA130" s="146">
        <f>$Z$130*$K$130</f>
        <v>0</v>
      </c>
      <c r="AR130" s="6" t="s">
        <v>156</v>
      </c>
      <c r="AT130" s="6" t="s">
        <v>152</v>
      </c>
      <c r="AU130" s="6" t="s">
        <v>107</v>
      </c>
      <c r="AY130" s="6" t="s">
        <v>151</v>
      </c>
      <c r="BE130" s="84">
        <f>IF($U$130="základní",$N$130,0)</f>
        <v>0</v>
      </c>
      <c r="BF130" s="84">
        <f>IF($U$130="snížená",$N$130,0)</f>
        <v>0</v>
      </c>
      <c r="BG130" s="84">
        <f>IF($U$130="zákl. přenesená",$N$130,0)</f>
        <v>0</v>
      </c>
      <c r="BH130" s="84">
        <f>IF($U$130="sníž. přenesená",$N$130,0)</f>
        <v>0</v>
      </c>
      <c r="BI130" s="84">
        <f>IF($U$130="nulová",$N$130,0)</f>
        <v>0</v>
      </c>
      <c r="BJ130" s="6" t="s">
        <v>21</v>
      </c>
      <c r="BK130" s="84">
        <f>ROUND($L$130*$K$130,2)</f>
        <v>0</v>
      </c>
      <c r="BL130" s="6" t="s">
        <v>156</v>
      </c>
    </row>
    <row r="131" spans="2:64" s="6" customFormat="1" ht="24" customHeight="1">
      <c r="B131" s="92"/>
      <c r="C131" s="140" t="s">
        <v>176</v>
      </c>
      <c r="D131" s="140" t="s">
        <v>152</v>
      </c>
      <c r="E131" s="141" t="s">
        <v>475</v>
      </c>
      <c r="F131" s="226" t="s">
        <v>476</v>
      </c>
      <c r="G131" s="218"/>
      <c r="H131" s="218"/>
      <c r="I131" s="218"/>
      <c r="J131" s="142" t="s">
        <v>162</v>
      </c>
      <c r="K131" s="143">
        <v>1860</v>
      </c>
      <c r="L131" s="217">
        <v>0</v>
      </c>
      <c r="M131" s="218"/>
      <c r="N131" s="219">
        <f>ROUND($L$131*$K$131,2)</f>
        <v>0</v>
      </c>
      <c r="O131" s="218"/>
      <c r="P131" s="218"/>
      <c r="Q131" s="218"/>
      <c r="R131" s="93"/>
      <c r="T131" s="144"/>
      <c r="U131" s="29" t="s">
        <v>42</v>
      </c>
      <c r="V131" s="145">
        <v>0</v>
      </c>
      <c r="W131" s="145">
        <f>$V$131*$K$131</f>
        <v>0</v>
      </c>
      <c r="X131" s="145">
        <v>0</v>
      </c>
      <c r="Y131" s="145">
        <f>$X$131*$K$131</f>
        <v>0</v>
      </c>
      <c r="Z131" s="145">
        <v>0</v>
      </c>
      <c r="AA131" s="146">
        <f>$Z$131*$K$131</f>
        <v>0</v>
      </c>
      <c r="AR131" s="6" t="s">
        <v>156</v>
      </c>
      <c r="AT131" s="6" t="s">
        <v>152</v>
      </c>
      <c r="AU131" s="6" t="s">
        <v>107</v>
      </c>
      <c r="AY131" s="6" t="s">
        <v>151</v>
      </c>
      <c r="BE131" s="84">
        <f>IF($U$131="základní",$N$131,0)</f>
        <v>0</v>
      </c>
      <c r="BF131" s="84">
        <f>IF($U$131="snížená",$N$131,0)</f>
        <v>0</v>
      </c>
      <c r="BG131" s="84">
        <f>IF($U$131="zákl. přenesená",$N$131,0)</f>
        <v>0</v>
      </c>
      <c r="BH131" s="84">
        <f>IF($U$131="sníž. přenesená",$N$131,0)</f>
        <v>0</v>
      </c>
      <c r="BI131" s="84">
        <f>IF($U$131="nulová",$N$131,0)</f>
        <v>0</v>
      </c>
      <c r="BJ131" s="6" t="s">
        <v>21</v>
      </c>
      <c r="BK131" s="84">
        <f>ROUND($L$131*$K$131,2)</f>
        <v>0</v>
      </c>
      <c r="BL131" s="6" t="s">
        <v>156</v>
      </c>
    </row>
    <row r="132" spans="2:47" s="6" customFormat="1" ht="15.75" customHeight="1">
      <c r="B132" s="92"/>
      <c r="F132" s="221" t="s">
        <v>468</v>
      </c>
      <c r="G132" s="180"/>
      <c r="H132" s="180"/>
      <c r="I132" s="180"/>
      <c r="R132" s="93"/>
      <c r="T132" s="159"/>
      <c r="AA132" s="160"/>
      <c r="AT132" s="6" t="s">
        <v>198</v>
      </c>
      <c r="AU132" s="6" t="s">
        <v>107</v>
      </c>
    </row>
    <row r="133" spans="2:64" s="6" customFormat="1" ht="24" customHeight="1">
      <c r="B133" s="92"/>
      <c r="C133" s="140" t="s">
        <v>179</v>
      </c>
      <c r="D133" s="140" t="s">
        <v>152</v>
      </c>
      <c r="E133" s="141" t="s">
        <v>477</v>
      </c>
      <c r="F133" s="226" t="s">
        <v>478</v>
      </c>
      <c r="G133" s="218"/>
      <c r="H133" s="218"/>
      <c r="I133" s="218"/>
      <c r="J133" s="142" t="s">
        <v>162</v>
      </c>
      <c r="K133" s="143">
        <v>124</v>
      </c>
      <c r="L133" s="217">
        <v>0</v>
      </c>
      <c r="M133" s="218"/>
      <c r="N133" s="219">
        <f>ROUND($L$133*$K$133,2)</f>
        <v>0</v>
      </c>
      <c r="O133" s="218"/>
      <c r="P133" s="218"/>
      <c r="Q133" s="218"/>
      <c r="R133" s="93"/>
      <c r="T133" s="144"/>
      <c r="U133" s="29" t="s">
        <v>42</v>
      </c>
      <c r="V133" s="145">
        <v>0</v>
      </c>
      <c r="W133" s="145">
        <f>$V$133*$K$133</f>
        <v>0</v>
      </c>
      <c r="X133" s="145">
        <v>0</v>
      </c>
      <c r="Y133" s="145">
        <f>$X$133*$K$133</f>
        <v>0</v>
      </c>
      <c r="Z133" s="145">
        <v>0</v>
      </c>
      <c r="AA133" s="146">
        <f>$Z$133*$K$133</f>
        <v>0</v>
      </c>
      <c r="AR133" s="6" t="s">
        <v>156</v>
      </c>
      <c r="AT133" s="6" t="s">
        <v>152</v>
      </c>
      <c r="AU133" s="6" t="s">
        <v>107</v>
      </c>
      <c r="AY133" s="6" t="s">
        <v>151</v>
      </c>
      <c r="BE133" s="84">
        <f>IF($U$133="základní",$N$133,0)</f>
        <v>0</v>
      </c>
      <c r="BF133" s="84">
        <f>IF($U$133="snížená",$N$133,0)</f>
        <v>0</v>
      </c>
      <c r="BG133" s="84">
        <f>IF($U$133="zákl. přenesená",$N$133,0)</f>
        <v>0</v>
      </c>
      <c r="BH133" s="84">
        <f>IF($U$133="sníž. přenesená",$N$133,0)</f>
        <v>0</v>
      </c>
      <c r="BI133" s="84">
        <f>IF($U$133="nulová",$N$133,0)</f>
        <v>0</v>
      </c>
      <c r="BJ133" s="6" t="s">
        <v>21</v>
      </c>
      <c r="BK133" s="84">
        <f>ROUND($L$133*$K$133,2)</f>
        <v>0</v>
      </c>
      <c r="BL133" s="6" t="s">
        <v>156</v>
      </c>
    </row>
    <row r="134" spans="2:47" s="6" customFormat="1" ht="15.75" customHeight="1">
      <c r="B134" s="92"/>
      <c r="F134" s="221" t="s">
        <v>468</v>
      </c>
      <c r="G134" s="180"/>
      <c r="H134" s="180"/>
      <c r="I134" s="180"/>
      <c r="R134" s="93"/>
      <c r="T134" s="159"/>
      <c r="AA134" s="160"/>
      <c r="AT134" s="6" t="s">
        <v>198</v>
      </c>
      <c r="AU134" s="6" t="s">
        <v>107</v>
      </c>
    </row>
    <row r="135" spans="2:64" s="6" customFormat="1" ht="24" customHeight="1">
      <c r="B135" s="92"/>
      <c r="C135" s="140" t="s">
        <v>186</v>
      </c>
      <c r="D135" s="140" t="s">
        <v>152</v>
      </c>
      <c r="E135" s="141" t="s">
        <v>479</v>
      </c>
      <c r="F135" s="226" t="s">
        <v>480</v>
      </c>
      <c r="G135" s="218"/>
      <c r="H135" s="218"/>
      <c r="I135" s="218"/>
      <c r="J135" s="142" t="s">
        <v>162</v>
      </c>
      <c r="K135" s="143">
        <v>1</v>
      </c>
      <c r="L135" s="217">
        <v>0</v>
      </c>
      <c r="M135" s="218"/>
      <c r="N135" s="219">
        <f>ROUND($L$135*$K$135,2)</f>
        <v>0</v>
      </c>
      <c r="O135" s="218"/>
      <c r="P135" s="218"/>
      <c r="Q135" s="218"/>
      <c r="R135" s="93"/>
      <c r="T135" s="144"/>
      <c r="U135" s="29" t="s">
        <v>42</v>
      </c>
      <c r="V135" s="145">
        <v>0</v>
      </c>
      <c r="W135" s="145">
        <f>$V$135*$K$135</f>
        <v>0</v>
      </c>
      <c r="X135" s="145">
        <v>0</v>
      </c>
      <c r="Y135" s="145">
        <f>$X$135*$K$135</f>
        <v>0</v>
      </c>
      <c r="Z135" s="145">
        <v>0</v>
      </c>
      <c r="AA135" s="146">
        <f>$Z$135*$K$135</f>
        <v>0</v>
      </c>
      <c r="AR135" s="6" t="s">
        <v>156</v>
      </c>
      <c r="AT135" s="6" t="s">
        <v>152</v>
      </c>
      <c r="AU135" s="6" t="s">
        <v>107</v>
      </c>
      <c r="AY135" s="6" t="s">
        <v>151</v>
      </c>
      <c r="BE135" s="84">
        <f>IF($U$135="základní",$N$135,0)</f>
        <v>0</v>
      </c>
      <c r="BF135" s="84">
        <f>IF($U$135="snížená",$N$135,0)</f>
        <v>0</v>
      </c>
      <c r="BG135" s="84">
        <f>IF($U$135="zákl. přenesená",$N$135,0)</f>
        <v>0</v>
      </c>
      <c r="BH135" s="84">
        <f>IF($U$135="sníž. přenesená",$N$135,0)</f>
        <v>0</v>
      </c>
      <c r="BI135" s="84">
        <f>IF($U$135="nulová",$N$135,0)</f>
        <v>0</v>
      </c>
      <c r="BJ135" s="6" t="s">
        <v>21</v>
      </c>
      <c r="BK135" s="84">
        <f>ROUND($L$135*$K$135,2)</f>
        <v>0</v>
      </c>
      <c r="BL135" s="6" t="s">
        <v>156</v>
      </c>
    </row>
    <row r="136" spans="2:64" s="6" customFormat="1" ht="24" customHeight="1">
      <c r="B136" s="92"/>
      <c r="C136" s="140" t="s">
        <v>26</v>
      </c>
      <c r="D136" s="140" t="s">
        <v>152</v>
      </c>
      <c r="E136" s="141" t="s">
        <v>481</v>
      </c>
      <c r="F136" s="226" t="s">
        <v>482</v>
      </c>
      <c r="G136" s="218"/>
      <c r="H136" s="218"/>
      <c r="I136" s="218"/>
      <c r="J136" s="142" t="s">
        <v>162</v>
      </c>
      <c r="K136" s="143">
        <v>62</v>
      </c>
      <c r="L136" s="217">
        <v>0</v>
      </c>
      <c r="M136" s="218"/>
      <c r="N136" s="219">
        <f>ROUND($L$136*$K$136,2)</f>
        <v>0</v>
      </c>
      <c r="O136" s="218"/>
      <c r="P136" s="218"/>
      <c r="Q136" s="218"/>
      <c r="R136" s="93"/>
      <c r="T136" s="144"/>
      <c r="U136" s="29" t="s">
        <v>42</v>
      </c>
      <c r="V136" s="145">
        <v>0</v>
      </c>
      <c r="W136" s="145">
        <f>$V$136*$K$136</f>
        <v>0</v>
      </c>
      <c r="X136" s="145">
        <v>0</v>
      </c>
      <c r="Y136" s="145">
        <f>$X$136*$K$136</f>
        <v>0</v>
      </c>
      <c r="Z136" s="145">
        <v>0</v>
      </c>
      <c r="AA136" s="146">
        <f>$Z$136*$K$136</f>
        <v>0</v>
      </c>
      <c r="AR136" s="6" t="s">
        <v>156</v>
      </c>
      <c r="AT136" s="6" t="s">
        <v>152</v>
      </c>
      <c r="AU136" s="6" t="s">
        <v>107</v>
      </c>
      <c r="AY136" s="6" t="s">
        <v>151</v>
      </c>
      <c r="BE136" s="84">
        <f>IF($U$136="základní",$N$136,0)</f>
        <v>0</v>
      </c>
      <c r="BF136" s="84">
        <f>IF($U$136="snížená",$N$136,0)</f>
        <v>0</v>
      </c>
      <c r="BG136" s="84">
        <f>IF($U$136="zákl. přenesená",$N$136,0)</f>
        <v>0</v>
      </c>
      <c r="BH136" s="84">
        <f>IF($U$136="sníž. přenesená",$N$136,0)</f>
        <v>0</v>
      </c>
      <c r="BI136" s="84">
        <f>IF($U$136="nulová",$N$136,0)</f>
        <v>0</v>
      </c>
      <c r="BJ136" s="6" t="s">
        <v>21</v>
      </c>
      <c r="BK136" s="84">
        <f>ROUND($L$136*$K$136,2)</f>
        <v>0</v>
      </c>
      <c r="BL136" s="6" t="s">
        <v>156</v>
      </c>
    </row>
    <row r="137" spans="2:47" s="6" customFormat="1" ht="15.75" customHeight="1">
      <c r="B137" s="92"/>
      <c r="F137" s="221" t="s">
        <v>468</v>
      </c>
      <c r="G137" s="180"/>
      <c r="H137" s="180"/>
      <c r="I137" s="180"/>
      <c r="R137" s="93"/>
      <c r="T137" s="159"/>
      <c r="AA137" s="160"/>
      <c r="AT137" s="6" t="s">
        <v>198</v>
      </c>
      <c r="AU137" s="6" t="s">
        <v>107</v>
      </c>
    </row>
    <row r="138" spans="2:64" s="6" customFormat="1" ht="24" customHeight="1">
      <c r="B138" s="92"/>
      <c r="C138" s="140" t="s">
        <v>194</v>
      </c>
      <c r="D138" s="140" t="s">
        <v>152</v>
      </c>
      <c r="E138" s="141" t="s">
        <v>483</v>
      </c>
      <c r="F138" s="226" t="s">
        <v>484</v>
      </c>
      <c r="G138" s="218"/>
      <c r="H138" s="218"/>
      <c r="I138" s="218"/>
      <c r="J138" s="142" t="s">
        <v>162</v>
      </c>
      <c r="K138" s="143">
        <v>2</v>
      </c>
      <c r="L138" s="217">
        <v>0</v>
      </c>
      <c r="M138" s="218"/>
      <c r="N138" s="219">
        <f>ROUND($L$138*$K$138,2)</f>
        <v>0</v>
      </c>
      <c r="O138" s="218"/>
      <c r="P138" s="218"/>
      <c r="Q138" s="218"/>
      <c r="R138" s="93"/>
      <c r="T138" s="144"/>
      <c r="U138" s="29" t="s">
        <v>42</v>
      </c>
      <c r="V138" s="145">
        <v>0.083</v>
      </c>
      <c r="W138" s="145">
        <f>$V$138*$K$138</f>
        <v>0.166</v>
      </c>
      <c r="X138" s="145">
        <v>0</v>
      </c>
      <c r="Y138" s="145">
        <f>$X$138*$K$138</f>
        <v>0</v>
      </c>
      <c r="Z138" s="145">
        <v>0</v>
      </c>
      <c r="AA138" s="146">
        <f>$Z$138*$K$138</f>
        <v>0</v>
      </c>
      <c r="AR138" s="6" t="s">
        <v>156</v>
      </c>
      <c r="AT138" s="6" t="s">
        <v>152</v>
      </c>
      <c r="AU138" s="6" t="s">
        <v>107</v>
      </c>
      <c r="AY138" s="6" t="s">
        <v>151</v>
      </c>
      <c r="BE138" s="84">
        <f>IF($U$138="základní",$N$138,0)</f>
        <v>0</v>
      </c>
      <c r="BF138" s="84">
        <f>IF($U$138="snížená",$N$138,0)</f>
        <v>0</v>
      </c>
      <c r="BG138" s="84">
        <f>IF($U$138="zákl. přenesená",$N$138,0)</f>
        <v>0</v>
      </c>
      <c r="BH138" s="84">
        <f>IF($U$138="sníž. přenesená",$N$138,0)</f>
        <v>0</v>
      </c>
      <c r="BI138" s="84">
        <f>IF($U$138="nulová",$N$138,0)</f>
        <v>0</v>
      </c>
      <c r="BJ138" s="6" t="s">
        <v>21</v>
      </c>
      <c r="BK138" s="84">
        <f>ROUND($L$138*$K$138,2)</f>
        <v>0</v>
      </c>
      <c r="BL138" s="6" t="s">
        <v>156</v>
      </c>
    </row>
    <row r="139" spans="2:64" s="6" customFormat="1" ht="24" customHeight="1">
      <c r="B139" s="92"/>
      <c r="C139" s="140" t="s">
        <v>199</v>
      </c>
      <c r="D139" s="140" t="s">
        <v>152</v>
      </c>
      <c r="E139" s="141" t="s">
        <v>485</v>
      </c>
      <c r="F139" s="226" t="s">
        <v>486</v>
      </c>
      <c r="G139" s="218"/>
      <c r="H139" s="218"/>
      <c r="I139" s="218"/>
      <c r="J139" s="142" t="s">
        <v>162</v>
      </c>
      <c r="K139" s="143">
        <v>2</v>
      </c>
      <c r="L139" s="217">
        <v>0</v>
      </c>
      <c r="M139" s="218"/>
      <c r="N139" s="219">
        <f>ROUND($L$139*$K$139,2)</f>
        <v>0</v>
      </c>
      <c r="O139" s="218"/>
      <c r="P139" s="218"/>
      <c r="Q139" s="218"/>
      <c r="R139" s="93"/>
      <c r="T139" s="144"/>
      <c r="U139" s="29" t="s">
        <v>42</v>
      </c>
      <c r="V139" s="145">
        <v>0.066</v>
      </c>
      <c r="W139" s="145">
        <f>$V$139*$K$139</f>
        <v>0.132</v>
      </c>
      <c r="X139" s="145">
        <v>0</v>
      </c>
      <c r="Y139" s="145">
        <f>$X$139*$K$139</f>
        <v>0</v>
      </c>
      <c r="Z139" s="145">
        <v>0</v>
      </c>
      <c r="AA139" s="146">
        <f>$Z$139*$K$139</f>
        <v>0</v>
      </c>
      <c r="AR139" s="6" t="s">
        <v>156</v>
      </c>
      <c r="AT139" s="6" t="s">
        <v>152</v>
      </c>
      <c r="AU139" s="6" t="s">
        <v>107</v>
      </c>
      <c r="AY139" s="6" t="s">
        <v>151</v>
      </c>
      <c r="BE139" s="84">
        <f>IF($U$139="základní",$N$139,0)</f>
        <v>0</v>
      </c>
      <c r="BF139" s="84">
        <f>IF($U$139="snížená",$N$139,0)</f>
        <v>0</v>
      </c>
      <c r="BG139" s="84">
        <f>IF($U$139="zákl. přenesená",$N$139,0)</f>
        <v>0</v>
      </c>
      <c r="BH139" s="84">
        <f>IF($U$139="sníž. přenesená",$N$139,0)</f>
        <v>0</v>
      </c>
      <c r="BI139" s="84">
        <f>IF($U$139="nulová",$N$139,0)</f>
        <v>0</v>
      </c>
      <c r="BJ139" s="6" t="s">
        <v>21</v>
      </c>
      <c r="BK139" s="84">
        <f>ROUND($L$139*$K$139,2)</f>
        <v>0</v>
      </c>
      <c r="BL139" s="6" t="s">
        <v>156</v>
      </c>
    </row>
    <row r="140" spans="2:63" s="130" customFormat="1" ht="38.25" customHeight="1">
      <c r="B140" s="131"/>
      <c r="D140" s="132" t="s">
        <v>460</v>
      </c>
      <c r="N140" s="213">
        <f>$BK$140</f>
        <v>0</v>
      </c>
      <c r="O140" s="212"/>
      <c r="P140" s="212"/>
      <c r="Q140" s="212"/>
      <c r="R140" s="134"/>
      <c r="T140" s="135"/>
      <c r="W140" s="136">
        <f>$W$141</f>
        <v>0</v>
      </c>
      <c r="Y140" s="136">
        <f>$Y$141</f>
        <v>0</v>
      </c>
      <c r="AA140" s="137">
        <f>$AA$141</f>
        <v>0</v>
      </c>
      <c r="AR140" s="133" t="s">
        <v>156</v>
      </c>
      <c r="AT140" s="133" t="s">
        <v>76</v>
      </c>
      <c r="AU140" s="133" t="s">
        <v>77</v>
      </c>
      <c r="AY140" s="133" t="s">
        <v>151</v>
      </c>
      <c r="BK140" s="138">
        <f>$BK$141</f>
        <v>0</v>
      </c>
    </row>
    <row r="141" spans="2:63" s="130" customFormat="1" ht="20.25" customHeight="1">
      <c r="B141" s="131"/>
      <c r="D141" s="139" t="s">
        <v>461</v>
      </c>
      <c r="N141" s="211">
        <f>$BK$141</f>
        <v>0</v>
      </c>
      <c r="O141" s="212"/>
      <c r="P141" s="212"/>
      <c r="Q141" s="212"/>
      <c r="R141" s="134"/>
      <c r="T141" s="135"/>
      <c r="W141" s="136">
        <f>$W$142</f>
        <v>0</v>
      </c>
      <c r="Y141" s="136">
        <f>$Y$142</f>
        <v>0</v>
      </c>
      <c r="AA141" s="137">
        <f>$AA$142</f>
        <v>0</v>
      </c>
      <c r="AR141" s="133" t="s">
        <v>156</v>
      </c>
      <c r="AT141" s="133" t="s">
        <v>76</v>
      </c>
      <c r="AU141" s="133" t="s">
        <v>21</v>
      </c>
      <c r="AY141" s="133" t="s">
        <v>151</v>
      </c>
      <c r="BK141" s="138">
        <f>$BK$142</f>
        <v>0</v>
      </c>
    </row>
    <row r="142" spans="2:64" s="6" customFormat="1" ht="13.5" customHeight="1">
      <c r="B142" s="92"/>
      <c r="C142" s="140" t="s">
        <v>204</v>
      </c>
      <c r="D142" s="140" t="s">
        <v>152</v>
      </c>
      <c r="E142" s="141" t="s">
        <v>487</v>
      </c>
      <c r="F142" s="226" t="s">
        <v>488</v>
      </c>
      <c r="G142" s="218"/>
      <c r="H142" s="218"/>
      <c r="I142" s="218"/>
      <c r="J142" s="142" t="s">
        <v>155</v>
      </c>
      <c r="K142" s="143">
        <v>50</v>
      </c>
      <c r="L142" s="217">
        <v>0</v>
      </c>
      <c r="M142" s="218"/>
      <c r="N142" s="219">
        <f>ROUND($L$142*$K$142,2)</f>
        <v>0</v>
      </c>
      <c r="O142" s="218"/>
      <c r="P142" s="218"/>
      <c r="Q142" s="218"/>
      <c r="R142" s="93"/>
      <c r="T142" s="144"/>
      <c r="U142" s="29" t="s">
        <v>42</v>
      </c>
      <c r="V142" s="145">
        <v>0</v>
      </c>
      <c r="W142" s="145">
        <f>$V$142*$K$142</f>
        <v>0</v>
      </c>
      <c r="X142" s="145">
        <v>0</v>
      </c>
      <c r="Y142" s="145">
        <f>$X$142*$K$142</f>
        <v>0</v>
      </c>
      <c r="Z142" s="145">
        <v>0</v>
      </c>
      <c r="AA142" s="146">
        <f>$Z$142*$K$142</f>
        <v>0</v>
      </c>
      <c r="AR142" s="6" t="s">
        <v>489</v>
      </c>
      <c r="AT142" s="6" t="s">
        <v>152</v>
      </c>
      <c r="AU142" s="6" t="s">
        <v>107</v>
      </c>
      <c r="AY142" s="6" t="s">
        <v>151</v>
      </c>
      <c r="BE142" s="84">
        <f>IF($U$142="základní",$N$142,0)</f>
        <v>0</v>
      </c>
      <c r="BF142" s="84">
        <f>IF($U$142="snížená",$N$142,0)</f>
        <v>0</v>
      </c>
      <c r="BG142" s="84">
        <f>IF($U$142="zákl. přenesená",$N$142,0)</f>
        <v>0</v>
      </c>
      <c r="BH142" s="84">
        <f>IF($U$142="sníž. přenesená",$N$142,0)</f>
        <v>0</v>
      </c>
      <c r="BI142" s="84">
        <f>IF($U$142="nulová",$N$142,0)</f>
        <v>0</v>
      </c>
      <c r="BJ142" s="6" t="s">
        <v>21</v>
      </c>
      <c r="BK142" s="84">
        <f>ROUND($L$142*$K$142,2)</f>
        <v>0</v>
      </c>
      <c r="BL142" s="6" t="s">
        <v>489</v>
      </c>
    </row>
    <row r="143" spans="2:63" s="6" customFormat="1" ht="50.25" customHeight="1">
      <c r="B143" s="92"/>
      <c r="D143" s="132" t="s">
        <v>457</v>
      </c>
      <c r="N143" s="213">
        <f>$BK$143</f>
        <v>0</v>
      </c>
      <c r="O143" s="180"/>
      <c r="P143" s="180"/>
      <c r="Q143" s="180"/>
      <c r="R143" s="93"/>
      <c r="T143" s="159"/>
      <c r="AA143" s="160"/>
      <c r="AT143" s="6" t="s">
        <v>76</v>
      </c>
      <c r="AU143" s="6" t="s">
        <v>77</v>
      </c>
      <c r="AY143" s="6" t="s">
        <v>458</v>
      </c>
      <c r="BK143" s="84">
        <f>SUM($BK$144:$BK$148)</f>
        <v>0</v>
      </c>
    </row>
    <row r="144" spans="2:63" s="6" customFormat="1" ht="23.25" customHeight="1">
      <c r="B144" s="92"/>
      <c r="C144" s="165"/>
      <c r="D144" s="165" t="s">
        <v>152</v>
      </c>
      <c r="E144" s="166"/>
      <c r="F144" s="215"/>
      <c r="G144" s="216"/>
      <c r="H144" s="216"/>
      <c r="I144" s="216"/>
      <c r="J144" s="167"/>
      <c r="K144" s="143"/>
      <c r="L144" s="217"/>
      <c r="M144" s="218"/>
      <c r="N144" s="219">
        <f>$BK$144</f>
        <v>0</v>
      </c>
      <c r="O144" s="218"/>
      <c r="P144" s="218"/>
      <c r="Q144" s="218"/>
      <c r="R144" s="93"/>
      <c r="T144" s="144"/>
      <c r="U144" s="168" t="s">
        <v>42</v>
      </c>
      <c r="AA144" s="160"/>
      <c r="AT144" s="6" t="s">
        <v>458</v>
      </c>
      <c r="AU144" s="6" t="s">
        <v>21</v>
      </c>
      <c r="AY144" s="6" t="s">
        <v>458</v>
      </c>
      <c r="BE144" s="84">
        <f>IF($U$144="základní",$N$144,0)</f>
        <v>0</v>
      </c>
      <c r="BF144" s="84">
        <f>IF($U$144="snížená",$N$144,0)</f>
        <v>0</v>
      </c>
      <c r="BG144" s="84">
        <f>IF($U$144="zákl. přenesená",$N$144,0)</f>
        <v>0</v>
      </c>
      <c r="BH144" s="84">
        <f>IF($U$144="sníž. přenesená",$N$144,0)</f>
        <v>0</v>
      </c>
      <c r="BI144" s="84">
        <f>IF($U$144="nulová",$N$144,0)</f>
        <v>0</v>
      </c>
      <c r="BJ144" s="6" t="s">
        <v>21</v>
      </c>
      <c r="BK144" s="84">
        <f>$L$144*$K$144</f>
        <v>0</v>
      </c>
    </row>
    <row r="145" spans="2:63" s="6" customFormat="1" ht="23.25" customHeight="1">
      <c r="B145" s="92"/>
      <c r="C145" s="165"/>
      <c r="D145" s="165" t="s">
        <v>152</v>
      </c>
      <c r="E145" s="166"/>
      <c r="F145" s="215"/>
      <c r="G145" s="216"/>
      <c r="H145" s="216"/>
      <c r="I145" s="216"/>
      <c r="J145" s="167"/>
      <c r="K145" s="143"/>
      <c r="L145" s="217"/>
      <c r="M145" s="218"/>
      <c r="N145" s="219">
        <f>$BK$145</f>
        <v>0</v>
      </c>
      <c r="O145" s="218"/>
      <c r="P145" s="218"/>
      <c r="Q145" s="218"/>
      <c r="R145" s="93"/>
      <c r="T145" s="144"/>
      <c r="U145" s="168" t="s">
        <v>42</v>
      </c>
      <c r="AA145" s="160"/>
      <c r="AT145" s="6" t="s">
        <v>458</v>
      </c>
      <c r="AU145" s="6" t="s">
        <v>21</v>
      </c>
      <c r="AY145" s="6" t="s">
        <v>458</v>
      </c>
      <c r="BE145" s="84">
        <f>IF($U$145="základní",$N$145,0)</f>
        <v>0</v>
      </c>
      <c r="BF145" s="84">
        <f>IF($U$145="snížená",$N$145,0)</f>
        <v>0</v>
      </c>
      <c r="BG145" s="84">
        <f>IF($U$145="zákl. přenesená",$N$145,0)</f>
        <v>0</v>
      </c>
      <c r="BH145" s="84">
        <f>IF($U$145="sníž. přenesená",$N$145,0)</f>
        <v>0</v>
      </c>
      <c r="BI145" s="84">
        <f>IF($U$145="nulová",$N$145,0)</f>
        <v>0</v>
      </c>
      <c r="BJ145" s="6" t="s">
        <v>21</v>
      </c>
      <c r="BK145" s="84">
        <f>$L$145*$K$145</f>
        <v>0</v>
      </c>
    </row>
    <row r="146" spans="2:63" s="6" customFormat="1" ht="23.25" customHeight="1">
      <c r="B146" s="92"/>
      <c r="C146" s="165"/>
      <c r="D146" s="165" t="s">
        <v>152</v>
      </c>
      <c r="E146" s="166"/>
      <c r="F146" s="215"/>
      <c r="G146" s="216"/>
      <c r="H146" s="216"/>
      <c r="I146" s="216"/>
      <c r="J146" s="167"/>
      <c r="K146" s="143"/>
      <c r="L146" s="217"/>
      <c r="M146" s="218"/>
      <c r="N146" s="219">
        <f>$BK$146</f>
        <v>0</v>
      </c>
      <c r="O146" s="218"/>
      <c r="P146" s="218"/>
      <c r="Q146" s="218"/>
      <c r="R146" s="93"/>
      <c r="T146" s="144"/>
      <c r="U146" s="168" t="s">
        <v>42</v>
      </c>
      <c r="AA146" s="160"/>
      <c r="AT146" s="6" t="s">
        <v>458</v>
      </c>
      <c r="AU146" s="6" t="s">
        <v>21</v>
      </c>
      <c r="AY146" s="6" t="s">
        <v>458</v>
      </c>
      <c r="BE146" s="84">
        <f>IF($U$146="základní",$N$146,0)</f>
        <v>0</v>
      </c>
      <c r="BF146" s="84">
        <f>IF($U$146="snížená",$N$146,0)</f>
        <v>0</v>
      </c>
      <c r="BG146" s="84">
        <f>IF($U$146="zákl. přenesená",$N$146,0)</f>
        <v>0</v>
      </c>
      <c r="BH146" s="84">
        <f>IF($U$146="sníž. přenesená",$N$146,0)</f>
        <v>0</v>
      </c>
      <c r="BI146" s="84">
        <f>IF($U$146="nulová",$N$146,0)</f>
        <v>0</v>
      </c>
      <c r="BJ146" s="6" t="s">
        <v>21</v>
      </c>
      <c r="BK146" s="84">
        <f>$L$146*$K$146</f>
        <v>0</v>
      </c>
    </row>
    <row r="147" spans="2:63" s="6" customFormat="1" ht="23.25" customHeight="1">
      <c r="B147" s="92"/>
      <c r="C147" s="165"/>
      <c r="D147" s="165" t="s">
        <v>152</v>
      </c>
      <c r="E147" s="166"/>
      <c r="F147" s="215"/>
      <c r="G147" s="216"/>
      <c r="H147" s="216"/>
      <c r="I147" s="216"/>
      <c r="J147" s="167"/>
      <c r="K147" s="143"/>
      <c r="L147" s="217"/>
      <c r="M147" s="218"/>
      <c r="N147" s="219">
        <f>$BK$147</f>
        <v>0</v>
      </c>
      <c r="O147" s="218"/>
      <c r="P147" s="218"/>
      <c r="Q147" s="218"/>
      <c r="R147" s="93"/>
      <c r="T147" s="144"/>
      <c r="U147" s="168" t="s">
        <v>42</v>
      </c>
      <c r="AA147" s="160"/>
      <c r="AT147" s="6" t="s">
        <v>458</v>
      </c>
      <c r="AU147" s="6" t="s">
        <v>21</v>
      </c>
      <c r="AY147" s="6" t="s">
        <v>458</v>
      </c>
      <c r="BE147" s="84">
        <f>IF($U$147="základní",$N$147,0)</f>
        <v>0</v>
      </c>
      <c r="BF147" s="84">
        <f>IF($U$147="snížená",$N$147,0)</f>
        <v>0</v>
      </c>
      <c r="BG147" s="84">
        <f>IF($U$147="zákl. přenesená",$N$147,0)</f>
        <v>0</v>
      </c>
      <c r="BH147" s="84">
        <f>IF($U$147="sníž. přenesená",$N$147,0)</f>
        <v>0</v>
      </c>
      <c r="BI147" s="84">
        <f>IF($U$147="nulová",$N$147,0)</f>
        <v>0</v>
      </c>
      <c r="BJ147" s="6" t="s">
        <v>21</v>
      </c>
      <c r="BK147" s="84">
        <f>$L$147*$K$147</f>
        <v>0</v>
      </c>
    </row>
    <row r="148" spans="2:63" s="6" customFormat="1" ht="23.25" customHeight="1">
      <c r="B148" s="92"/>
      <c r="C148" s="165"/>
      <c r="D148" s="165" t="s">
        <v>152</v>
      </c>
      <c r="E148" s="166"/>
      <c r="F148" s="215"/>
      <c r="G148" s="216"/>
      <c r="H148" s="216"/>
      <c r="I148" s="216"/>
      <c r="J148" s="167"/>
      <c r="K148" s="143"/>
      <c r="L148" s="217"/>
      <c r="M148" s="218"/>
      <c r="N148" s="219">
        <f>$BK$148</f>
        <v>0</v>
      </c>
      <c r="O148" s="218"/>
      <c r="P148" s="218"/>
      <c r="Q148" s="218"/>
      <c r="R148" s="93"/>
      <c r="T148" s="144"/>
      <c r="U148" s="168" t="s">
        <v>42</v>
      </c>
      <c r="V148" s="102"/>
      <c r="W148" s="102"/>
      <c r="X148" s="102"/>
      <c r="Y148" s="102"/>
      <c r="Z148" s="102"/>
      <c r="AA148" s="103"/>
      <c r="AT148" s="6" t="s">
        <v>458</v>
      </c>
      <c r="AU148" s="6" t="s">
        <v>21</v>
      </c>
      <c r="AY148" s="6" t="s">
        <v>458</v>
      </c>
      <c r="BE148" s="84">
        <f>IF($U$148="základní",$N$148,0)</f>
        <v>0</v>
      </c>
      <c r="BF148" s="84">
        <f>IF($U$148="snížená",$N$148,0)</f>
        <v>0</v>
      </c>
      <c r="BG148" s="84">
        <f>IF($U$148="zákl. přenesená",$N$148,0)</f>
        <v>0</v>
      </c>
      <c r="BH148" s="84">
        <f>IF($U$148="sníž. přenesená",$N$148,0)</f>
        <v>0</v>
      </c>
      <c r="BI148" s="84">
        <f>IF($U$148="nulová",$N$148,0)</f>
        <v>0</v>
      </c>
      <c r="BJ148" s="6" t="s">
        <v>21</v>
      </c>
      <c r="BK148" s="84">
        <f>$L$148*$K$148</f>
        <v>0</v>
      </c>
    </row>
    <row r="149" spans="2:18" s="6" customFormat="1" ht="7.5" customHeight="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6"/>
    </row>
    <row r="309" s="2" customFormat="1" ht="12" customHeight="1"/>
  </sheetData>
  <sheetProtection/>
  <mergeCells count="13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N136:Q136"/>
    <mergeCell ref="F137:I137"/>
    <mergeCell ref="F138:I138"/>
    <mergeCell ref="L138:M138"/>
    <mergeCell ref="N138:Q138"/>
    <mergeCell ref="F132:I132"/>
    <mergeCell ref="F133:I133"/>
    <mergeCell ref="L133:M133"/>
    <mergeCell ref="N133:Q133"/>
    <mergeCell ref="F134:I134"/>
    <mergeCell ref="L147:M147"/>
    <mergeCell ref="N147:Q147"/>
    <mergeCell ref="F145:I145"/>
    <mergeCell ref="L145:M145"/>
    <mergeCell ref="N145:Q145"/>
    <mergeCell ref="F139:I139"/>
    <mergeCell ref="L139:M139"/>
    <mergeCell ref="N139:Q139"/>
    <mergeCell ref="F142:I142"/>
    <mergeCell ref="L142:M142"/>
    <mergeCell ref="S2:AC2"/>
    <mergeCell ref="F148:I148"/>
    <mergeCell ref="L148:M148"/>
    <mergeCell ref="N148:Q148"/>
    <mergeCell ref="N120:Q120"/>
    <mergeCell ref="N121:Q121"/>
    <mergeCell ref="F146:I146"/>
    <mergeCell ref="L146:M146"/>
    <mergeCell ref="N146:Q146"/>
    <mergeCell ref="F147:I147"/>
    <mergeCell ref="N140:Q140"/>
    <mergeCell ref="N141:Q141"/>
    <mergeCell ref="F144:I144"/>
    <mergeCell ref="L144:M144"/>
    <mergeCell ref="N144:Q144"/>
    <mergeCell ref="H1:K1"/>
    <mergeCell ref="N142:Q142"/>
    <mergeCell ref="N143:Q143"/>
    <mergeCell ref="F136:I136"/>
    <mergeCell ref="L136:M136"/>
  </mergeCells>
  <dataValidations count="2">
    <dataValidation type="list" allowBlank="1" showInputMessage="1" showErrorMessage="1" error="Povoleny jsou hodnoty K a M." sqref="D144:D149">
      <formula1>"K,M"</formula1>
    </dataValidation>
    <dataValidation type="list" allowBlank="1" showInputMessage="1" showErrorMessage="1" error="Povoleny jsou hodnoty základní, snížená, zákl. přenesená, sníž. přenesená, nulová." sqref="U144:U14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8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74"/>
      <c r="B1" s="171"/>
      <c r="C1" s="171"/>
      <c r="D1" s="172" t="s">
        <v>1</v>
      </c>
      <c r="E1" s="171"/>
      <c r="F1" s="173" t="s">
        <v>559</v>
      </c>
      <c r="G1" s="173"/>
      <c r="H1" s="214" t="s">
        <v>560</v>
      </c>
      <c r="I1" s="214"/>
      <c r="J1" s="214"/>
      <c r="K1" s="214"/>
      <c r="L1" s="173" t="s">
        <v>561</v>
      </c>
      <c r="M1" s="171"/>
      <c r="N1" s="171"/>
      <c r="O1" s="172" t="s">
        <v>106</v>
      </c>
      <c r="P1" s="171"/>
      <c r="Q1" s="171"/>
      <c r="R1" s="171"/>
      <c r="S1" s="173" t="s">
        <v>562</v>
      </c>
      <c r="T1" s="173"/>
      <c r="U1" s="174"/>
      <c r="V1" s="17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4" t="s">
        <v>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177" t="s">
        <v>5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95" t="s">
        <v>108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" customHeight="1">
      <c r="B6" s="10"/>
      <c r="D6" s="17" t="s">
        <v>16</v>
      </c>
      <c r="F6" s="234" t="str">
        <f>'Rekapitulace stavby'!$K$6</f>
        <v>Parkoviště Ostrčilova před SVČ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1"/>
    </row>
    <row r="7" spans="2:18" s="6" customFormat="1" ht="37.5" customHeight="1">
      <c r="B7" s="92"/>
      <c r="D7" s="16" t="s">
        <v>109</v>
      </c>
      <c r="F7" s="206" t="s">
        <v>490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R7" s="93"/>
    </row>
    <row r="8" spans="2:18" s="6" customFormat="1" ht="15" customHeight="1">
      <c r="B8" s="92"/>
      <c r="D8" s="17" t="s">
        <v>19</v>
      </c>
      <c r="F8" s="15"/>
      <c r="M8" s="17" t="s">
        <v>20</v>
      </c>
      <c r="O8" s="15"/>
      <c r="R8" s="93"/>
    </row>
    <row r="9" spans="2:18" s="6" customFormat="1" ht="15" customHeight="1">
      <c r="B9" s="92"/>
      <c r="D9" s="17" t="s">
        <v>22</v>
      </c>
      <c r="F9" s="15" t="s">
        <v>23</v>
      </c>
      <c r="M9" s="17" t="s">
        <v>24</v>
      </c>
      <c r="O9" s="245" t="str">
        <f>'Rekapitulace stavby'!$AN$8</f>
        <v>17.12.2014</v>
      </c>
      <c r="P9" s="180"/>
      <c r="R9" s="93"/>
    </row>
    <row r="10" spans="2:18" s="6" customFormat="1" ht="11.25" customHeight="1">
      <c r="B10" s="92"/>
      <c r="R10" s="93"/>
    </row>
    <row r="11" spans="2:18" s="6" customFormat="1" ht="15" customHeight="1">
      <c r="B11" s="92"/>
      <c r="D11" s="17" t="s">
        <v>28</v>
      </c>
      <c r="M11" s="17" t="s">
        <v>29</v>
      </c>
      <c r="O11" s="197"/>
      <c r="P11" s="180"/>
      <c r="R11" s="93"/>
    </row>
    <row r="12" spans="2:18" s="6" customFormat="1" ht="18" customHeight="1">
      <c r="B12" s="92"/>
      <c r="E12" s="15" t="s">
        <v>30</v>
      </c>
      <c r="M12" s="17" t="s">
        <v>31</v>
      </c>
      <c r="O12" s="197"/>
      <c r="P12" s="180"/>
      <c r="R12" s="93"/>
    </row>
    <row r="13" spans="2:18" s="6" customFormat="1" ht="7.5" customHeight="1">
      <c r="B13" s="92"/>
      <c r="R13" s="93"/>
    </row>
    <row r="14" spans="2:18" s="6" customFormat="1" ht="15" customHeight="1">
      <c r="B14" s="92"/>
      <c r="D14" s="17" t="s">
        <v>32</v>
      </c>
      <c r="M14" s="17" t="s">
        <v>29</v>
      </c>
      <c r="O14" s="244"/>
      <c r="P14" s="180"/>
      <c r="R14" s="93"/>
    </row>
    <row r="15" spans="2:18" s="6" customFormat="1" ht="18" customHeight="1">
      <c r="B15" s="92"/>
      <c r="E15" s="244" t="s">
        <v>23</v>
      </c>
      <c r="F15" s="180"/>
      <c r="G15" s="180"/>
      <c r="H15" s="180"/>
      <c r="I15" s="180"/>
      <c r="J15" s="180"/>
      <c r="K15" s="180"/>
      <c r="L15" s="180"/>
      <c r="M15" s="17" t="s">
        <v>31</v>
      </c>
      <c r="O15" s="244"/>
      <c r="P15" s="180"/>
      <c r="R15" s="93"/>
    </row>
    <row r="16" spans="2:18" s="6" customFormat="1" ht="7.5" customHeight="1">
      <c r="B16" s="92"/>
      <c r="R16" s="93"/>
    </row>
    <row r="17" spans="2:18" s="6" customFormat="1" ht="15" customHeight="1">
      <c r="B17" s="92"/>
      <c r="D17" s="17" t="s">
        <v>34</v>
      </c>
      <c r="M17" s="17" t="s">
        <v>29</v>
      </c>
      <c r="O17" s="197"/>
      <c r="P17" s="180"/>
      <c r="R17" s="93"/>
    </row>
    <row r="18" spans="2:18" s="6" customFormat="1" ht="18" customHeight="1">
      <c r="B18" s="92"/>
      <c r="E18" s="15" t="s">
        <v>23</v>
      </c>
      <c r="M18" s="17" t="s">
        <v>31</v>
      </c>
      <c r="O18" s="197"/>
      <c r="P18" s="180"/>
      <c r="R18" s="93"/>
    </row>
    <row r="19" spans="2:18" s="6" customFormat="1" ht="7.5" customHeight="1">
      <c r="B19" s="92"/>
      <c r="R19" s="93"/>
    </row>
    <row r="20" spans="2:18" s="6" customFormat="1" ht="15" customHeight="1">
      <c r="B20" s="92"/>
      <c r="D20" s="17" t="s">
        <v>36</v>
      </c>
      <c r="M20" s="17" t="s">
        <v>29</v>
      </c>
      <c r="O20" s="197"/>
      <c r="P20" s="180"/>
      <c r="R20" s="93"/>
    </row>
    <row r="21" spans="2:18" s="6" customFormat="1" ht="18" customHeight="1">
      <c r="B21" s="92"/>
      <c r="E21" s="15" t="s">
        <v>37</v>
      </c>
      <c r="M21" s="17" t="s">
        <v>31</v>
      </c>
      <c r="O21" s="197"/>
      <c r="P21" s="180"/>
      <c r="R21" s="93"/>
    </row>
    <row r="22" spans="2:18" s="6" customFormat="1" ht="7.5" customHeight="1">
      <c r="B22" s="92"/>
      <c r="R22" s="93"/>
    </row>
    <row r="23" spans="2:18" s="6" customFormat="1" ht="7.5" customHeight="1">
      <c r="B23" s="9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R23" s="93"/>
    </row>
    <row r="24" spans="2:18" s="6" customFormat="1" ht="15" customHeight="1">
      <c r="B24" s="92"/>
      <c r="D24" s="95" t="s">
        <v>111</v>
      </c>
      <c r="M24" s="208">
        <f>$N$88</f>
        <v>0</v>
      </c>
      <c r="N24" s="180"/>
      <c r="O24" s="180"/>
      <c r="P24" s="180"/>
      <c r="R24" s="93"/>
    </row>
    <row r="25" spans="2:18" s="6" customFormat="1" ht="15" customHeight="1">
      <c r="B25" s="92"/>
      <c r="D25" s="21" t="s">
        <v>100</v>
      </c>
      <c r="M25" s="208">
        <f>$N$95</f>
        <v>0</v>
      </c>
      <c r="N25" s="180"/>
      <c r="O25" s="180"/>
      <c r="P25" s="180"/>
      <c r="R25" s="93"/>
    </row>
    <row r="26" spans="2:18" s="6" customFormat="1" ht="7.5" customHeight="1">
      <c r="B26" s="92"/>
      <c r="R26" s="93"/>
    </row>
    <row r="27" spans="2:18" s="6" customFormat="1" ht="26.25" customHeight="1">
      <c r="B27" s="92"/>
      <c r="D27" s="96" t="s">
        <v>40</v>
      </c>
      <c r="M27" s="243">
        <f>ROUND($M$24+$M$25,2)</f>
        <v>0</v>
      </c>
      <c r="N27" s="180"/>
      <c r="O27" s="180"/>
      <c r="P27" s="180"/>
      <c r="R27" s="93"/>
    </row>
    <row r="28" spans="2:18" s="6" customFormat="1" ht="7.5" customHeight="1">
      <c r="B28" s="92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R28" s="93"/>
    </row>
    <row r="29" spans="2:18" s="6" customFormat="1" ht="15" customHeight="1">
      <c r="B29" s="92"/>
      <c r="D29" s="27" t="s">
        <v>41</v>
      </c>
      <c r="E29" s="27" t="s">
        <v>42</v>
      </c>
      <c r="F29" s="28">
        <v>0.21</v>
      </c>
      <c r="G29" s="97" t="s">
        <v>43</v>
      </c>
      <c r="H29" s="240">
        <f>ROUND((((SUM($BE$95:$BE$102)+SUM($BE$120:$BE$136))+SUM($BE$138:$BE$142))),2)</f>
        <v>0</v>
      </c>
      <c r="I29" s="180"/>
      <c r="J29" s="180"/>
      <c r="M29" s="240">
        <f>ROUND((((SUM($BE$95:$BE$102)+SUM($BE$120:$BE$136))*$F$29)+SUM($BE$138:$BE$142)*$F$29),2)</f>
        <v>0</v>
      </c>
      <c r="N29" s="180"/>
      <c r="O29" s="180"/>
      <c r="P29" s="180"/>
      <c r="R29" s="93"/>
    </row>
    <row r="30" spans="2:18" s="6" customFormat="1" ht="15" customHeight="1">
      <c r="B30" s="92"/>
      <c r="E30" s="27" t="s">
        <v>44</v>
      </c>
      <c r="F30" s="28">
        <v>0.15</v>
      </c>
      <c r="G30" s="97" t="s">
        <v>43</v>
      </c>
      <c r="H30" s="240">
        <f>ROUND((((SUM($BF$95:$BF$102)+SUM($BF$120:$BF$136))+SUM($BF$138:$BF$142))),2)</f>
        <v>0</v>
      </c>
      <c r="I30" s="180"/>
      <c r="J30" s="180"/>
      <c r="M30" s="240">
        <f>ROUND((((SUM($BF$95:$BF$102)+SUM($BF$120:$BF$136))*$F$30)+SUM($BF$138:$BF$142)*$F$30),2)</f>
        <v>0</v>
      </c>
      <c r="N30" s="180"/>
      <c r="O30" s="180"/>
      <c r="P30" s="180"/>
      <c r="R30" s="93"/>
    </row>
    <row r="31" spans="2:18" s="6" customFormat="1" ht="15" customHeight="1" hidden="1">
      <c r="B31" s="92"/>
      <c r="E31" s="27" t="s">
        <v>45</v>
      </c>
      <c r="F31" s="28">
        <v>0.21</v>
      </c>
      <c r="G31" s="97" t="s">
        <v>43</v>
      </c>
      <c r="H31" s="240">
        <f>ROUND((((SUM($BG$95:$BG$102)+SUM($BG$120:$BG$136))+SUM($BG$138:$BG$142))),2)</f>
        <v>0</v>
      </c>
      <c r="I31" s="180"/>
      <c r="J31" s="180"/>
      <c r="M31" s="240">
        <v>0</v>
      </c>
      <c r="N31" s="180"/>
      <c r="O31" s="180"/>
      <c r="P31" s="180"/>
      <c r="R31" s="93"/>
    </row>
    <row r="32" spans="2:18" s="6" customFormat="1" ht="15" customHeight="1" hidden="1">
      <c r="B32" s="92"/>
      <c r="E32" s="27" t="s">
        <v>46</v>
      </c>
      <c r="F32" s="28">
        <v>0.15</v>
      </c>
      <c r="G32" s="97" t="s">
        <v>43</v>
      </c>
      <c r="H32" s="240">
        <f>ROUND((((SUM($BH$95:$BH$102)+SUM($BH$120:$BH$136))+SUM($BH$138:$BH$142))),2)</f>
        <v>0</v>
      </c>
      <c r="I32" s="180"/>
      <c r="J32" s="180"/>
      <c r="M32" s="240">
        <v>0</v>
      </c>
      <c r="N32" s="180"/>
      <c r="O32" s="180"/>
      <c r="P32" s="180"/>
      <c r="R32" s="93"/>
    </row>
    <row r="33" spans="2:18" s="6" customFormat="1" ht="15" customHeight="1" hidden="1">
      <c r="B33" s="92"/>
      <c r="E33" s="27" t="s">
        <v>47</v>
      </c>
      <c r="F33" s="28">
        <v>0</v>
      </c>
      <c r="G33" s="97" t="s">
        <v>43</v>
      </c>
      <c r="H33" s="240">
        <f>ROUND((((SUM($BI$95:$BI$102)+SUM($BI$120:$BI$136))+SUM($BI$138:$BI$142))),2)</f>
        <v>0</v>
      </c>
      <c r="I33" s="180"/>
      <c r="J33" s="180"/>
      <c r="M33" s="240">
        <v>0</v>
      </c>
      <c r="N33" s="180"/>
      <c r="O33" s="180"/>
      <c r="P33" s="180"/>
      <c r="R33" s="93"/>
    </row>
    <row r="34" spans="2:18" s="6" customFormat="1" ht="7.5" customHeight="1">
      <c r="B34" s="92"/>
      <c r="R34" s="93"/>
    </row>
    <row r="35" spans="2:18" s="6" customFormat="1" ht="26.25" customHeight="1">
      <c r="B35" s="92"/>
      <c r="C35" s="98"/>
      <c r="D35" s="32" t="s">
        <v>48</v>
      </c>
      <c r="E35" s="99"/>
      <c r="F35" s="99"/>
      <c r="G35" s="100" t="s">
        <v>49</v>
      </c>
      <c r="H35" s="34" t="s">
        <v>50</v>
      </c>
      <c r="I35" s="99"/>
      <c r="J35" s="99"/>
      <c r="K35" s="99"/>
      <c r="L35" s="194">
        <f>ROUND(SUM($M$27:$M$33),2)</f>
        <v>0</v>
      </c>
      <c r="M35" s="241"/>
      <c r="N35" s="241"/>
      <c r="O35" s="241"/>
      <c r="P35" s="242"/>
      <c r="Q35" s="98"/>
      <c r="R35" s="93"/>
    </row>
    <row r="36" spans="2:18" s="6" customFormat="1" ht="15" customHeight="1">
      <c r="B36" s="92"/>
      <c r="R36" s="93"/>
    </row>
    <row r="37" spans="2:18" s="6" customFormat="1" ht="15" customHeight="1">
      <c r="B37" s="92"/>
      <c r="R37" s="93"/>
    </row>
    <row r="38" spans="2:18" s="2" customFormat="1" ht="12" customHeight="1">
      <c r="B38" s="10"/>
      <c r="R38" s="11"/>
    </row>
    <row r="39" spans="2:18" s="2" customFormat="1" ht="12" customHeight="1">
      <c r="B39" s="10"/>
      <c r="R39" s="11"/>
    </row>
    <row r="40" spans="2:18" s="2" customFormat="1" ht="12" customHeight="1">
      <c r="B40" s="10"/>
      <c r="R40" s="11"/>
    </row>
    <row r="41" spans="2:18" s="2" customFormat="1" ht="12" customHeight="1">
      <c r="B41" s="10"/>
      <c r="R41" s="11"/>
    </row>
    <row r="42" spans="2:18" s="2" customFormat="1" ht="12" customHeight="1">
      <c r="B42" s="10"/>
      <c r="R42" s="11"/>
    </row>
    <row r="43" spans="2:18" s="2" customFormat="1" ht="12" customHeight="1">
      <c r="B43" s="10"/>
      <c r="R43" s="11"/>
    </row>
    <row r="44" spans="2:18" s="2" customFormat="1" ht="12" customHeight="1">
      <c r="B44" s="10"/>
      <c r="R44" s="11"/>
    </row>
    <row r="45" spans="2:18" s="2" customFormat="1" ht="12" customHeight="1">
      <c r="B45" s="10"/>
      <c r="R45" s="11"/>
    </row>
    <row r="46" spans="2:18" s="2" customFormat="1" ht="12" customHeight="1">
      <c r="B46" s="10"/>
      <c r="R46" s="11"/>
    </row>
    <row r="47" spans="2:18" s="2" customFormat="1" ht="12" customHeight="1">
      <c r="B47" s="10"/>
      <c r="R47" s="11"/>
    </row>
    <row r="48" spans="2:18" s="2" customFormat="1" ht="12" customHeight="1">
      <c r="B48" s="10"/>
      <c r="R48" s="11"/>
    </row>
    <row r="49" spans="2:18" s="2" customFormat="1" ht="12" customHeight="1">
      <c r="B49" s="10"/>
      <c r="R49" s="11"/>
    </row>
    <row r="50" spans="2:18" s="6" customFormat="1" ht="15" customHeight="1">
      <c r="B50" s="92"/>
      <c r="D50" s="35" t="s">
        <v>51</v>
      </c>
      <c r="E50" s="94"/>
      <c r="F50" s="94"/>
      <c r="G50" s="94"/>
      <c r="H50" s="101"/>
      <c r="J50" s="35" t="s">
        <v>52</v>
      </c>
      <c r="K50" s="94"/>
      <c r="L50" s="94"/>
      <c r="M50" s="94"/>
      <c r="N50" s="94"/>
      <c r="O50" s="94"/>
      <c r="P50" s="101"/>
      <c r="R50" s="93"/>
    </row>
    <row r="51" spans="2:18" s="2" customFormat="1" ht="12" customHeight="1">
      <c r="B51" s="10"/>
      <c r="D51" s="38"/>
      <c r="H51" s="39"/>
      <c r="J51" s="38"/>
      <c r="P51" s="39"/>
      <c r="R51" s="11"/>
    </row>
    <row r="52" spans="2:18" s="2" customFormat="1" ht="12" customHeight="1">
      <c r="B52" s="10"/>
      <c r="D52" s="38"/>
      <c r="H52" s="39"/>
      <c r="J52" s="38"/>
      <c r="P52" s="39"/>
      <c r="R52" s="11"/>
    </row>
    <row r="53" spans="2:18" s="2" customFormat="1" ht="12" customHeight="1">
      <c r="B53" s="10"/>
      <c r="D53" s="38"/>
      <c r="H53" s="39"/>
      <c r="J53" s="38"/>
      <c r="P53" s="39"/>
      <c r="R53" s="11"/>
    </row>
    <row r="54" spans="2:18" s="2" customFormat="1" ht="12" customHeight="1">
      <c r="B54" s="10"/>
      <c r="D54" s="38"/>
      <c r="H54" s="39"/>
      <c r="J54" s="38"/>
      <c r="P54" s="39"/>
      <c r="R54" s="11"/>
    </row>
    <row r="55" spans="2:18" s="2" customFormat="1" ht="12" customHeight="1">
      <c r="B55" s="10"/>
      <c r="D55" s="38"/>
      <c r="H55" s="39"/>
      <c r="J55" s="38"/>
      <c r="P55" s="39"/>
      <c r="R55" s="11"/>
    </row>
    <row r="56" spans="2:18" s="2" customFormat="1" ht="12" customHeight="1">
      <c r="B56" s="10"/>
      <c r="D56" s="38"/>
      <c r="H56" s="39"/>
      <c r="J56" s="38"/>
      <c r="P56" s="39"/>
      <c r="R56" s="11"/>
    </row>
    <row r="57" spans="2:18" s="2" customFormat="1" ht="12" customHeight="1">
      <c r="B57" s="10"/>
      <c r="D57" s="38"/>
      <c r="H57" s="39"/>
      <c r="J57" s="38"/>
      <c r="P57" s="39"/>
      <c r="R57" s="11"/>
    </row>
    <row r="58" spans="2:18" s="2" customFormat="1" ht="12" customHeight="1">
      <c r="B58" s="10"/>
      <c r="D58" s="38"/>
      <c r="H58" s="39"/>
      <c r="J58" s="38"/>
      <c r="P58" s="39"/>
      <c r="R58" s="11"/>
    </row>
    <row r="59" spans="2:18" s="6" customFormat="1" ht="15" customHeight="1">
      <c r="B59" s="92"/>
      <c r="D59" s="40" t="s">
        <v>53</v>
      </c>
      <c r="E59" s="102"/>
      <c r="F59" s="102"/>
      <c r="G59" s="42" t="s">
        <v>54</v>
      </c>
      <c r="H59" s="103"/>
      <c r="J59" s="40" t="s">
        <v>53</v>
      </c>
      <c r="K59" s="102"/>
      <c r="L59" s="102"/>
      <c r="M59" s="102"/>
      <c r="N59" s="42" t="s">
        <v>54</v>
      </c>
      <c r="O59" s="102"/>
      <c r="P59" s="103"/>
      <c r="R59" s="93"/>
    </row>
    <row r="60" spans="2:18" s="2" customFormat="1" ht="12" customHeight="1">
      <c r="B60" s="10"/>
      <c r="R60" s="11"/>
    </row>
    <row r="61" spans="2:18" s="6" customFormat="1" ht="15" customHeight="1">
      <c r="B61" s="92"/>
      <c r="D61" s="35" t="s">
        <v>55</v>
      </c>
      <c r="E61" s="94"/>
      <c r="F61" s="94"/>
      <c r="G61" s="94"/>
      <c r="H61" s="101"/>
      <c r="J61" s="35" t="s">
        <v>56</v>
      </c>
      <c r="K61" s="94"/>
      <c r="L61" s="94"/>
      <c r="M61" s="94"/>
      <c r="N61" s="94"/>
      <c r="O61" s="94"/>
      <c r="P61" s="101"/>
      <c r="R61" s="93"/>
    </row>
    <row r="62" spans="2:18" s="2" customFormat="1" ht="12" customHeight="1">
      <c r="B62" s="10"/>
      <c r="D62" s="38"/>
      <c r="H62" s="39"/>
      <c r="J62" s="38"/>
      <c r="P62" s="39"/>
      <c r="R62" s="11"/>
    </row>
    <row r="63" spans="2:18" s="2" customFormat="1" ht="12" customHeight="1">
      <c r="B63" s="10"/>
      <c r="D63" s="38"/>
      <c r="H63" s="39"/>
      <c r="J63" s="38"/>
      <c r="P63" s="39"/>
      <c r="R63" s="11"/>
    </row>
    <row r="64" spans="2:18" s="2" customFormat="1" ht="12" customHeight="1">
      <c r="B64" s="10"/>
      <c r="D64" s="38"/>
      <c r="H64" s="39"/>
      <c r="J64" s="38"/>
      <c r="P64" s="39"/>
      <c r="R64" s="11"/>
    </row>
    <row r="65" spans="2:18" s="2" customFormat="1" ht="12" customHeight="1">
      <c r="B65" s="10"/>
      <c r="D65" s="38"/>
      <c r="H65" s="39"/>
      <c r="J65" s="38"/>
      <c r="P65" s="39"/>
      <c r="R65" s="11"/>
    </row>
    <row r="66" spans="2:18" s="2" customFormat="1" ht="12" customHeight="1">
      <c r="B66" s="10"/>
      <c r="D66" s="38"/>
      <c r="H66" s="39"/>
      <c r="J66" s="38"/>
      <c r="P66" s="39"/>
      <c r="R66" s="11"/>
    </row>
    <row r="67" spans="2:18" s="2" customFormat="1" ht="12" customHeight="1">
      <c r="B67" s="10"/>
      <c r="D67" s="38"/>
      <c r="H67" s="39"/>
      <c r="J67" s="38"/>
      <c r="P67" s="39"/>
      <c r="R67" s="11"/>
    </row>
    <row r="68" spans="2:18" s="2" customFormat="1" ht="12" customHeight="1">
      <c r="B68" s="10"/>
      <c r="D68" s="38"/>
      <c r="H68" s="39"/>
      <c r="J68" s="38"/>
      <c r="P68" s="39"/>
      <c r="R68" s="11"/>
    </row>
    <row r="69" spans="2:18" s="2" customFormat="1" ht="12" customHeight="1">
      <c r="B69" s="10"/>
      <c r="D69" s="38"/>
      <c r="H69" s="39"/>
      <c r="J69" s="38"/>
      <c r="P69" s="39"/>
      <c r="R69" s="11"/>
    </row>
    <row r="70" spans="2:18" s="6" customFormat="1" ht="15" customHeight="1">
      <c r="B70" s="92"/>
      <c r="D70" s="40" t="s">
        <v>53</v>
      </c>
      <c r="E70" s="102"/>
      <c r="F70" s="102"/>
      <c r="G70" s="42" t="s">
        <v>54</v>
      </c>
      <c r="H70" s="103"/>
      <c r="J70" s="40" t="s">
        <v>53</v>
      </c>
      <c r="K70" s="102"/>
      <c r="L70" s="102"/>
      <c r="M70" s="102"/>
      <c r="N70" s="42" t="s">
        <v>54</v>
      </c>
      <c r="O70" s="102"/>
      <c r="P70" s="103"/>
      <c r="R70" s="93"/>
    </row>
    <row r="71" spans="2:18" s="6" customFormat="1" ht="15" customHeight="1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6"/>
    </row>
    <row r="75" spans="2:18" s="6" customFormat="1" ht="7.5" customHeight="1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9"/>
    </row>
    <row r="76" spans="2:18" s="6" customFormat="1" ht="37.5" customHeight="1">
      <c r="B76" s="92"/>
      <c r="C76" s="195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93"/>
    </row>
    <row r="77" spans="2:18" s="6" customFormat="1" ht="7.5" customHeight="1">
      <c r="B77" s="92"/>
      <c r="R77" s="93"/>
    </row>
    <row r="78" spans="2:18" s="6" customFormat="1" ht="30" customHeight="1">
      <c r="B78" s="92"/>
      <c r="C78" s="17" t="s">
        <v>16</v>
      </c>
      <c r="F78" s="234" t="str">
        <f>$F$6</f>
        <v>Parkoviště Ostrčilova před SVČ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R78" s="93"/>
    </row>
    <row r="79" spans="2:18" s="6" customFormat="1" ht="37.5" customHeight="1">
      <c r="B79" s="92"/>
      <c r="C79" s="52" t="s">
        <v>109</v>
      </c>
      <c r="F79" s="196" t="str">
        <f>$F$7</f>
        <v>E1 - 1.2 -  ZOV - přechodné dopravní značení (II. etapa)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R79" s="93"/>
    </row>
    <row r="80" spans="2:18" s="6" customFormat="1" ht="7.5" customHeight="1">
      <c r="B80" s="92"/>
      <c r="R80" s="93"/>
    </row>
    <row r="81" spans="2:18" s="6" customFormat="1" ht="18" customHeight="1">
      <c r="B81" s="92"/>
      <c r="C81" s="17" t="s">
        <v>22</v>
      </c>
      <c r="F81" s="15" t="str">
        <f>$F$9</f>
        <v> </v>
      </c>
      <c r="K81" s="17" t="s">
        <v>24</v>
      </c>
      <c r="M81" s="235" t="str">
        <f>IF($O$9="","",$O$9)</f>
        <v>17.12.2014</v>
      </c>
      <c r="N81" s="180"/>
      <c r="O81" s="180"/>
      <c r="P81" s="180"/>
      <c r="R81" s="93"/>
    </row>
    <row r="82" spans="2:18" s="6" customFormat="1" ht="7.5" customHeight="1">
      <c r="B82" s="92"/>
      <c r="R82" s="93"/>
    </row>
    <row r="83" spans="2:18" s="6" customFormat="1" ht="13.5" customHeight="1">
      <c r="B83" s="92"/>
      <c r="C83" s="17" t="s">
        <v>28</v>
      </c>
      <c r="F83" s="15" t="str">
        <f>$E$12</f>
        <v>Statut. Město Ostrava městský obvod MOaP</v>
      </c>
      <c r="K83" s="17" t="s">
        <v>34</v>
      </c>
      <c r="M83" s="197" t="str">
        <f>$E$18</f>
        <v> </v>
      </c>
      <c r="N83" s="180"/>
      <c r="O83" s="180"/>
      <c r="P83" s="180"/>
      <c r="Q83" s="180"/>
      <c r="R83" s="93"/>
    </row>
    <row r="84" spans="2:18" s="6" customFormat="1" ht="15" customHeight="1">
      <c r="B84" s="92"/>
      <c r="C84" s="17" t="s">
        <v>32</v>
      </c>
      <c r="F84" s="15" t="str">
        <f>IF($E$15="","",$E$15)</f>
        <v> </v>
      </c>
      <c r="K84" s="17" t="s">
        <v>36</v>
      </c>
      <c r="M84" s="197" t="str">
        <f>$E$21</f>
        <v>UNI projekt</v>
      </c>
      <c r="N84" s="180"/>
      <c r="O84" s="180"/>
      <c r="P84" s="180"/>
      <c r="Q84" s="180"/>
      <c r="R84" s="93"/>
    </row>
    <row r="85" spans="2:18" s="6" customFormat="1" ht="11.25" customHeight="1">
      <c r="B85" s="92"/>
      <c r="R85" s="93"/>
    </row>
    <row r="86" spans="2:18" s="6" customFormat="1" ht="30" customHeight="1">
      <c r="B86" s="92"/>
      <c r="C86" s="239" t="s">
        <v>113</v>
      </c>
      <c r="D86" s="236"/>
      <c r="E86" s="236"/>
      <c r="F86" s="236"/>
      <c r="G86" s="236"/>
      <c r="H86" s="98"/>
      <c r="I86" s="98"/>
      <c r="J86" s="98"/>
      <c r="K86" s="98"/>
      <c r="L86" s="98"/>
      <c r="M86" s="98"/>
      <c r="N86" s="239" t="s">
        <v>114</v>
      </c>
      <c r="O86" s="180"/>
      <c r="P86" s="180"/>
      <c r="Q86" s="180"/>
      <c r="R86" s="93"/>
    </row>
    <row r="87" spans="2:18" s="6" customFormat="1" ht="11.25" customHeight="1">
      <c r="B87" s="92"/>
      <c r="R87" s="93"/>
    </row>
    <row r="88" spans="2:47" s="6" customFormat="1" ht="30" customHeight="1">
      <c r="B88" s="92"/>
      <c r="C88" s="62" t="s">
        <v>115</v>
      </c>
      <c r="N88" s="183">
        <f>ROUND($N$120,2)</f>
        <v>0</v>
      </c>
      <c r="O88" s="180"/>
      <c r="P88" s="180"/>
      <c r="Q88" s="180"/>
      <c r="R88" s="93"/>
      <c r="AU88" s="6" t="s">
        <v>116</v>
      </c>
    </row>
    <row r="89" spans="2:18" s="67" customFormat="1" ht="25.5" customHeight="1">
      <c r="B89" s="110"/>
      <c r="D89" s="111" t="s">
        <v>117</v>
      </c>
      <c r="N89" s="238">
        <f>ROUND($N$121,2)</f>
        <v>0</v>
      </c>
      <c r="O89" s="237"/>
      <c r="P89" s="237"/>
      <c r="Q89" s="237"/>
      <c r="R89" s="112"/>
    </row>
    <row r="90" spans="2:18" s="95" customFormat="1" ht="20.25" customHeight="1">
      <c r="B90" s="113"/>
      <c r="D90" s="80" t="s">
        <v>122</v>
      </c>
      <c r="N90" s="182">
        <f>ROUND($N$122,2)</f>
        <v>0</v>
      </c>
      <c r="O90" s="237"/>
      <c r="P90" s="237"/>
      <c r="Q90" s="237"/>
      <c r="R90" s="114"/>
    </row>
    <row r="91" spans="2:18" s="67" customFormat="1" ht="25.5" customHeight="1">
      <c r="B91" s="110"/>
      <c r="D91" s="111" t="s">
        <v>460</v>
      </c>
      <c r="N91" s="238">
        <f>ROUND($N$134,2)</f>
        <v>0</v>
      </c>
      <c r="O91" s="237"/>
      <c r="P91" s="237"/>
      <c r="Q91" s="237"/>
      <c r="R91" s="112"/>
    </row>
    <row r="92" spans="2:18" s="95" customFormat="1" ht="20.25" customHeight="1">
      <c r="B92" s="113"/>
      <c r="D92" s="80" t="s">
        <v>461</v>
      </c>
      <c r="N92" s="182">
        <f>ROUND($N$135,2)</f>
        <v>0</v>
      </c>
      <c r="O92" s="237"/>
      <c r="P92" s="237"/>
      <c r="Q92" s="237"/>
      <c r="R92" s="114"/>
    </row>
    <row r="93" spans="2:18" s="67" customFormat="1" ht="22.5" customHeight="1">
      <c r="B93" s="110"/>
      <c r="D93" s="111" t="s">
        <v>127</v>
      </c>
      <c r="N93" s="213">
        <f>$N$137</f>
        <v>0</v>
      </c>
      <c r="O93" s="237"/>
      <c r="P93" s="237"/>
      <c r="Q93" s="237"/>
      <c r="R93" s="112"/>
    </row>
    <row r="94" spans="2:18" s="6" customFormat="1" ht="22.5" customHeight="1">
      <c r="B94" s="92"/>
      <c r="R94" s="93"/>
    </row>
    <row r="95" spans="2:21" s="6" customFormat="1" ht="30" customHeight="1">
      <c r="B95" s="92"/>
      <c r="C95" s="62" t="s">
        <v>128</v>
      </c>
      <c r="N95" s="183">
        <f>ROUND($N$96+$N$97+$N$98+$N$99+$N$100+$N$101,2)</f>
        <v>0</v>
      </c>
      <c r="O95" s="180"/>
      <c r="P95" s="180"/>
      <c r="Q95" s="180"/>
      <c r="R95" s="93"/>
      <c r="T95" s="115"/>
      <c r="U95" s="116" t="s">
        <v>41</v>
      </c>
    </row>
    <row r="96" spans="2:62" s="6" customFormat="1" ht="18" customHeight="1">
      <c r="B96" s="92"/>
      <c r="D96" s="179" t="s">
        <v>129</v>
      </c>
      <c r="E96" s="180"/>
      <c r="F96" s="180"/>
      <c r="G96" s="180"/>
      <c r="H96" s="180"/>
      <c r="N96" s="181">
        <f>ROUND($N$88*$T$96,2)</f>
        <v>0</v>
      </c>
      <c r="O96" s="180"/>
      <c r="P96" s="180"/>
      <c r="Q96" s="180"/>
      <c r="R96" s="93"/>
      <c r="T96" s="117"/>
      <c r="U96" s="118" t="s">
        <v>42</v>
      </c>
      <c r="AY96" s="6" t="s">
        <v>94</v>
      </c>
      <c r="BE96" s="84">
        <f>IF($U$96="základní",$N$96,0)</f>
        <v>0</v>
      </c>
      <c r="BF96" s="84">
        <f>IF($U$96="snížená",$N$96,0)</f>
        <v>0</v>
      </c>
      <c r="BG96" s="84">
        <f>IF($U$96="zákl. přenesená",$N$96,0)</f>
        <v>0</v>
      </c>
      <c r="BH96" s="84">
        <f>IF($U$96="sníž. přenesená",$N$96,0)</f>
        <v>0</v>
      </c>
      <c r="BI96" s="84">
        <f>IF($U$96="nulová",$N$96,0)</f>
        <v>0</v>
      </c>
      <c r="BJ96" s="6" t="s">
        <v>21</v>
      </c>
    </row>
    <row r="97" spans="2:62" s="6" customFormat="1" ht="18" customHeight="1">
      <c r="B97" s="92"/>
      <c r="D97" s="179" t="s">
        <v>130</v>
      </c>
      <c r="E97" s="180"/>
      <c r="F97" s="180"/>
      <c r="G97" s="180"/>
      <c r="H97" s="180"/>
      <c r="N97" s="181">
        <f>ROUND($N$88*$T$97,2)</f>
        <v>0</v>
      </c>
      <c r="O97" s="180"/>
      <c r="P97" s="180"/>
      <c r="Q97" s="180"/>
      <c r="R97" s="93"/>
      <c r="T97" s="117"/>
      <c r="U97" s="118" t="s">
        <v>42</v>
      </c>
      <c r="AY97" s="6" t="s">
        <v>94</v>
      </c>
      <c r="BE97" s="84">
        <f>IF($U$97="základní",$N$97,0)</f>
        <v>0</v>
      </c>
      <c r="BF97" s="84">
        <f>IF($U$97="snížená",$N$97,0)</f>
        <v>0</v>
      </c>
      <c r="BG97" s="84">
        <f>IF($U$97="zákl. přenesená",$N$97,0)</f>
        <v>0</v>
      </c>
      <c r="BH97" s="84">
        <f>IF($U$97="sníž. přenesená",$N$97,0)</f>
        <v>0</v>
      </c>
      <c r="BI97" s="84">
        <f>IF($U$97="nulová",$N$97,0)</f>
        <v>0</v>
      </c>
      <c r="BJ97" s="6" t="s">
        <v>21</v>
      </c>
    </row>
    <row r="98" spans="2:62" s="6" customFormat="1" ht="18" customHeight="1">
      <c r="B98" s="92"/>
      <c r="D98" s="179" t="s">
        <v>131</v>
      </c>
      <c r="E98" s="180"/>
      <c r="F98" s="180"/>
      <c r="G98" s="180"/>
      <c r="H98" s="180"/>
      <c r="N98" s="181">
        <f>ROUND($N$88*$T$98,2)</f>
        <v>0</v>
      </c>
      <c r="O98" s="180"/>
      <c r="P98" s="180"/>
      <c r="Q98" s="180"/>
      <c r="R98" s="93"/>
      <c r="T98" s="117"/>
      <c r="U98" s="118" t="s">
        <v>42</v>
      </c>
      <c r="AY98" s="6" t="s">
        <v>94</v>
      </c>
      <c r="BE98" s="84">
        <f>IF($U$98="základní",$N$98,0)</f>
        <v>0</v>
      </c>
      <c r="BF98" s="84">
        <f>IF($U$98="snížená",$N$98,0)</f>
        <v>0</v>
      </c>
      <c r="BG98" s="84">
        <f>IF($U$98="zákl. přenesená",$N$98,0)</f>
        <v>0</v>
      </c>
      <c r="BH98" s="84">
        <f>IF($U$98="sníž. přenesená",$N$98,0)</f>
        <v>0</v>
      </c>
      <c r="BI98" s="84">
        <f>IF($U$98="nulová",$N$98,0)</f>
        <v>0</v>
      </c>
      <c r="BJ98" s="6" t="s">
        <v>21</v>
      </c>
    </row>
    <row r="99" spans="2:62" s="6" customFormat="1" ht="18" customHeight="1">
      <c r="B99" s="92"/>
      <c r="D99" s="179" t="s">
        <v>132</v>
      </c>
      <c r="E99" s="180"/>
      <c r="F99" s="180"/>
      <c r="G99" s="180"/>
      <c r="H99" s="180"/>
      <c r="N99" s="181">
        <f>ROUND($N$88*$T$99,2)</f>
        <v>0</v>
      </c>
      <c r="O99" s="180"/>
      <c r="P99" s="180"/>
      <c r="Q99" s="180"/>
      <c r="R99" s="93"/>
      <c r="T99" s="117"/>
      <c r="U99" s="118" t="s">
        <v>42</v>
      </c>
      <c r="AY99" s="6" t="s">
        <v>94</v>
      </c>
      <c r="BE99" s="84">
        <f>IF($U$99="základní",$N$99,0)</f>
        <v>0</v>
      </c>
      <c r="BF99" s="84">
        <f>IF($U$99="snížená",$N$99,0)</f>
        <v>0</v>
      </c>
      <c r="BG99" s="84">
        <f>IF($U$99="zákl. přenesená",$N$99,0)</f>
        <v>0</v>
      </c>
      <c r="BH99" s="84">
        <f>IF($U$99="sníž. přenesená",$N$99,0)</f>
        <v>0</v>
      </c>
      <c r="BI99" s="84">
        <f>IF($U$99="nulová",$N$99,0)</f>
        <v>0</v>
      </c>
      <c r="BJ99" s="6" t="s">
        <v>21</v>
      </c>
    </row>
    <row r="100" spans="2:62" s="6" customFormat="1" ht="18" customHeight="1">
      <c r="B100" s="92"/>
      <c r="D100" s="179" t="s">
        <v>133</v>
      </c>
      <c r="E100" s="180"/>
      <c r="F100" s="180"/>
      <c r="G100" s="180"/>
      <c r="H100" s="180"/>
      <c r="N100" s="181">
        <f>ROUND($N$88*$T$100,2)</f>
        <v>0</v>
      </c>
      <c r="O100" s="180"/>
      <c r="P100" s="180"/>
      <c r="Q100" s="180"/>
      <c r="R100" s="93"/>
      <c r="T100" s="117"/>
      <c r="U100" s="118" t="s">
        <v>42</v>
      </c>
      <c r="AY100" s="6" t="s">
        <v>94</v>
      </c>
      <c r="BE100" s="84">
        <f>IF($U$100="základní",$N$100,0)</f>
        <v>0</v>
      </c>
      <c r="BF100" s="84">
        <f>IF($U$100="snížená",$N$100,0)</f>
        <v>0</v>
      </c>
      <c r="BG100" s="84">
        <f>IF($U$100="zákl. přenesená",$N$100,0)</f>
        <v>0</v>
      </c>
      <c r="BH100" s="84">
        <f>IF($U$100="sníž. přenesená",$N$100,0)</f>
        <v>0</v>
      </c>
      <c r="BI100" s="84">
        <f>IF($U$100="nulová",$N$100,0)</f>
        <v>0</v>
      </c>
      <c r="BJ100" s="6" t="s">
        <v>21</v>
      </c>
    </row>
    <row r="101" spans="2:62" s="6" customFormat="1" ht="18" customHeight="1">
      <c r="B101" s="92"/>
      <c r="D101" s="80" t="s">
        <v>134</v>
      </c>
      <c r="N101" s="181">
        <f>ROUND($N$88*$T$101,2)</f>
        <v>0</v>
      </c>
      <c r="O101" s="180"/>
      <c r="P101" s="180"/>
      <c r="Q101" s="180"/>
      <c r="R101" s="93"/>
      <c r="T101" s="119"/>
      <c r="U101" s="120" t="s">
        <v>42</v>
      </c>
      <c r="AY101" s="6" t="s">
        <v>135</v>
      </c>
      <c r="BE101" s="84">
        <f>IF($U$101="základní",$N$101,0)</f>
        <v>0</v>
      </c>
      <c r="BF101" s="84">
        <f>IF($U$101="snížená",$N$101,0)</f>
        <v>0</v>
      </c>
      <c r="BG101" s="84">
        <f>IF($U$101="zákl. přenesená",$N$101,0)</f>
        <v>0</v>
      </c>
      <c r="BH101" s="84">
        <f>IF($U$101="sníž. přenesená",$N$101,0)</f>
        <v>0</v>
      </c>
      <c r="BI101" s="84">
        <f>IF($U$101="nulová",$N$101,0)</f>
        <v>0</v>
      </c>
      <c r="BJ101" s="6" t="s">
        <v>21</v>
      </c>
    </row>
    <row r="102" spans="2:18" s="6" customFormat="1" ht="12" customHeight="1">
      <c r="B102" s="92"/>
      <c r="R102" s="93"/>
    </row>
    <row r="103" spans="2:18" s="6" customFormat="1" ht="30" customHeight="1">
      <c r="B103" s="92"/>
      <c r="C103" s="91" t="s">
        <v>105</v>
      </c>
      <c r="D103" s="98"/>
      <c r="E103" s="98"/>
      <c r="F103" s="98"/>
      <c r="G103" s="98"/>
      <c r="H103" s="98"/>
      <c r="I103" s="98"/>
      <c r="J103" s="98"/>
      <c r="K103" s="98"/>
      <c r="L103" s="175">
        <f>ROUND(SUM($N$88+$N$95),2)</f>
        <v>0</v>
      </c>
      <c r="M103" s="236"/>
      <c r="N103" s="236"/>
      <c r="O103" s="236"/>
      <c r="P103" s="236"/>
      <c r="Q103" s="236"/>
      <c r="R103" s="93"/>
    </row>
    <row r="104" spans="2:18" s="6" customFormat="1" ht="7.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6"/>
    </row>
    <row r="108" spans="2:18" s="6" customFormat="1" ht="7.5" customHeight="1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9"/>
    </row>
    <row r="109" spans="2:18" s="6" customFormat="1" ht="37.5" customHeight="1">
      <c r="B109" s="92"/>
      <c r="C109" s="195" t="s">
        <v>136</v>
      </c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93"/>
    </row>
    <row r="110" spans="2:18" s="6" customFormat="1" ht="7.5" customHeight="1">
      <c r="B110" s="92"/>
      <c r="R110" s="93"/>
    </row>
    <row r="111" spans="2:18" s="6" customFormat="1" ht="30" customHeight="1">
      <c r="B111" s="92"/>
      <c r="C111" s="17" t="s">
        <v>16</v>
      </c>
      <c r="F111" s="234" t="str">
        <f>$F$6</f>
        <v>Parkoviště Ostrčilova před SVČ</v>
      </c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R111" s="93"/>
    </row>
    <row r="112" spans="2:18" s="6" customFormat="1" ht="37.5" customHeight="1">
      <c r="B112" s="92"/>
      <c r="C112" s="52" t="s">
        <v>109</v>
      </c>
      <c r="F112" s="196" t="str">
        <f>$F$7</f>
        <v>E1 - 1.2 -  ZOV - přechodné dopravní značení (II. etapa)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R112" s="93"/>
    </row>
    <row r="113" spans="2:18" s="6" customFormat="1" ht="7.5" customHeight="1">
      <c r="B113" s="92"/>
      <c r="R113" s="93"/>
    </row>
    <row r="114" spans="2:18" s="6" customFormat="1" ht="18" customHeight="1">
      <c r="B114" s="92"/>
      <c r="C114" s="17" t="s">
        <v>22</v>
      </c>
      <c r="F114" s="15" t="str">
        <f>$F$9</f>
        <v> </v>
      </c>
      <c r="K114" s="17" t="s">
        <v>24</v>
      </c>
      <c r="M114" s="235" t="str">
        <f>IF($O$9="","",$O$9)</f>
        <v>17.12.2014</v>
      </c>
      <c r="N114" s="180"/>
      <c r="O114" s="180"/>
      <c r="P114" s="180"/>
      <c r="R114" s="93"/>
    </row>
    <row r="115" spans="2:18" s="6" customFormat="1" ht="7.5" customHeight="1">
      <c r="B115" s="92"/>
      <c r="R115" s="93"/>
    </row>
    <row r="116" spans="2:18" s="6" customFormat="1" ht="13.5" customHeight="1">
      <c r="B116" s="92"/>
      <c r="C116" s="17" t="s">
        <v>28</v>
      </c>
      <c r="F116" s="15" t="str">
        <f>$E$12</f>
        <v>Statut. Město Ostrava městský obvod MOaP</v>
      </c>
      <c r="K116" s="17" t="s">
        <v>34</v>
      </c>
      <c r="M116" s="197" t="str">
        <f>$E$18</f>
        <v> </v>
      </c>
      <c r="N116" s="180"/>
      <c r="O116" s="180"/>
      <c r="P116" s="180"/>
      <c r="Q116" s="180"/>
      <c r="R116" s="93"/>
    </row>
    <row r="117" spans="2:18" s="6" customFormat="1" ht="15" customHeight="1">
      <c r="B117" s="92"/>
      <c r="C117" s="17" t="s">
        <v>32</v>
      </c>
      <c r="F117" s="15" t="str">
        <f>IF($E$15="","",$E$15)</f>
        <v> </v>
      </c>
      <c r="K117" s="17" t="s">
        <v>36</v>
      </c>
      <c r="M117" s="197" t="str">
        <f>$E$21</f>
        <v>UNI projekt</v>
      </c>
      <c r="N117" s="180"/>
      <c r="O117" s="180"/>
      <c r="P117" s="180"/>
      <c r="Q117" s="180"/>
      <c r="R117" s="93"/>
    </row>
    <row r="118" spans="2:18" s="6" customFormat="1" ht="11.25" customHeight="1">
      <c r="B118" s="92"/>
      <c r="R118" s="93"/>
    </row>
    <row r="119" spans="2:27" s="121" customFormat="1" ht="30" customHeight="1">
      <c r="B119" s="122"/>
      <c r="C119" s="123" t="s">
        <v>137</v>
      </c>
      <c r="D119" s="124" t="s">
        <v>138</v>
      </c>
      <c r="E119" s="124" t="s">
        <v>59</v>
      </c>
      <c r="F119" s="231" t="s">
        <v>139</v>
      </c>
      <c r="G119" s="232"/>
      <c r="H119" s="232"/>
      <c r="I119" s="232"/>
      <c r="J119" s="124" t="s">
        <v>140</v>
      </c>
      <c r="K119" s="124" t="s">
        <v>141</v>
      </c>
      <c r="L119" s="231" t="s">
        <v>142</v>
      </c>
      <c r="M119" s="232"/>
      <c r="N119" s="231" t="s">
        <v>143</v>
      </c>
      <c r="O119" s="232"/>
      <c r="P119" s="232"/>
      <c r="Q119" s="233"/>
      <c r="R119" s="125"/>
      <c r="T119" s="58" t="s">
        <v>144</v>
      </c>
      <c r="U119" s="59" t="s">
        <v>41</v>
      </c>
      <c r="V119" s="59" t="s">
        <v>145</v>
      </c>
      <c r="W119" s="59" t="s">
        <v>146</v>
      </c>
      <c r="X119" s="59" t="s">
        <v>147</v>
      </c>
      <c r="Y119" s="59" t="s">
        <v>148</v>
      </c>
      <c r="Z119" s="59" t="s">
        <v>149</v>
      </c>
      <c r="AA119" s="60" t="s">
        <v>150</v>
      </c>
    </row>
    <row r="120" spans="2:63" s="6" customFormat="1" ht="30" customHeight="1">
      <c r="B120" s="92"/>
      <c r="C120" s="62" t="s">
        <v>111</v>
      </c>
      <c r="N120" s="220">
        <f>$BK$120</f>
        <v>0</v>
      </c>
      <c r="O120" s="180"/>
      <c r="P120" s="180"/>
      <c r="Q120" s="180"/>
      <c r="R120" s="93"/>
      <c r="T120" s="126"/>
      <c r="U120" s="94"/>
      <c r="V120" s="94"/>
      <c r="W120" s="127">
        <f>$W$121+$W$134+$W$137</f>
        <v>2.0949999999999998</v>
      </c>
      <c r="X120" s="94"/>
      <c r="Y120" s="127">
        <f>$Y$121+$Y$134+$Y$137</f>
        <v>0</v>
      </c>
      <c r="Z120" s="94"/>
      <c r="AA120" s="128">
        <f>$AA$121+$AA$134+$AA$137</f>
        <v>0</v>
      </c>
      <c r="AT120" s="6" t="s">
        <v>76</v>
      </c>
      <c r="AU120" s="6" t="s">
        <v>116</v>
      </c>
      <c r="BK120" s="129">
        <f>$BK$121+$BK$134+$BK$137</f>
        <v>0</v>
      </c>
    </row>
    <row r="121" spans="2:63" s="130" customFormat="1" ht="38.25" customHeight="1">
      <c r="B121" s="131"/>
      <c r="D121" s="132" t="s">
        <v>117</v>
      </c>
      <c r="N121" s="213">
        <f>$BK$121</f>
        <v>0</v>
      </c>
      <c r="O121" s="212"/>
      <c r="P121" s="212"/>
      <c r="Q121" s="212"/>
      <c r="R121" s="134"/>
      <c r="T121" s="135"/>
      <c r="W121" s="136">
        <f>$W$122</f>
        <v>2.0949999999999998</v>
      </c>
      <c r="Y121" s="136">
        <f>$Y$122</f>
        <v>0</v>
      </c>
      <c r="AA121" s="137">
        <f>$AA$122</f>
        <v>0</v>
      </c>
      <c r="AR121" s="133" t="s">
        <v>21</v>
      </c>
      <c r="AT121" s="133" t="s">
        <v>76</v>
      </c>
      <c r="AU121" s="133" t="s">
        <v>77</v>
      </c>
      <c r="AY121" s="133" t="s">
        <v>151</v>
      </c>
      <c r="BK121" s="138">
        <f>$BK$122</f>
        <v>0</v>
      </c>
    </row>
    <row r="122" spans="2:63" s="130" customFormat="1" ht="20.25" customHeight="1">
      <c r="B122" s="131"/>
      <c r="D122" s="139" t="s">
        <v>122</v>
      </c>
      <c r="N122" s="211">
        <f>$BK$122</f>
        <v>0</v>
      </c>
      <c r="O122" s="212"/>
      <c r="P122" s="212"/>
      <c r="Q122" s="212"/>
      <c r="R122" s="134"/>
      <c r="T122" s="135"/>
      <c r="W122" s="136">
        <f>SUM($W$123:$W$133)</f>
        <v>2.0949999999999998</v>
      </c>
      <c r="Y122" s="136">
        <f>SUM($Y$123:$Y$133)</f>
        <v>0</v>
      </c>
      <c r="AA122" s="137">
        <f>SUM($AA$123:$AA$133)</f>
        <v>0</v>
      </c>
      <c r="AR122" s="133" t="s">
        <v>21</v>
      </c>
      <c r="AT122" s="133" t="s">
        <v>76</v>
      </c>
      <c r="AU122" s="133" t="s">
        <v>21</v>
      </c>
      <c r="AY122" s="133" t="s">
        <v>151</v>
      </c>
      <c r="BK122" s="138">
        <f>SUM($BK$123:$BK$133)</f>
        <v>0</v>
      </c>
    </row>
    <row r="123" spans="2:64" s="6" customFormat="1" ht="24" customHeight="1">
      <c r="B123" s="92"/>
      <c r="C123" s="140" t="s">
        <v>21</v>
      </c>
      <c r="D123" s="140" t="s">
        <v>152</v>
      </c>
      <c r="E123" s="141" t="s">
        <v>462</v>
      </c>
      <c r="F123" s="226" t="s">
        <v>463</v>
      </c>
      <c r="G123" s="218"/>
      <c r="H123" s="218"/>
      <c r="I123" s="218"/>
      <c r="J123" s="142" t="s">
        <v>162</v>
      </c>
      <c r="K123" s="143">
        <v>3</v>
      </c>
      <c r="L123" s="217">
        <v>0</v>
      </c>
      <c r="M123" s="218"/>
      <c r="N123" s="219">
        <f>ROUND($L$123*$K$123,2)</f>
        <v>0</v>
      </c>
      <c r="O123" s="218"/>
      <c r="P123" s="218"/>
      <c r="Q123" s="218"/>
      <c r="R123" s="93"/>
      <c r="T123" s="144"/>
      <c r="U123" s="29" t="s">
        <v>42</v>
      </c>
      <c r="V123" s="145">
        <v>0.174</v>
      </c>
      <c r="W123" s="145">
        <f>$V$123*$K$123</f>
        <v>0.522</v>
      </c>
      <c r="X123" s="145">
        <v>0</v>
      </c>
      <c r="Y123" s="145">
        <f>$X$123*$K$123</f>
        <v>0</v>
      </c>
      <c r="Z123" s="145">
        <v>0</v>
      </c>
      <c r="AA123" s="146">
        <f>$Z$123*$K$123</f>
        <v>0</v>
      </c>
      <c r="AR123" s="6" t="s">
        <v>156</v>
      </c>
      <c r="AT123" s="6" t="s">
        <v>152</v>
      </c>
      <c r="AU123" s="6" t="s">
        <v>107</v>
      </c>
      <c r="AY123" s="6" t="s">
        <v>151</v>
      </c>
      <c r="BE123" s="84">
        <f>IF($U$123="základní",$N$123,0)</f>
        <v>0</v>
      </c>
      <c r="BF123" s="84">
        <f>IF($U$123="snížená",$N$123,0)</f>
        <v>0</v>
      </c>
      <c r="BG123" s="84">
        <f>IF($U$123="zákl. přenesená",$N$123,0)</f>
        <v>0</v>
      </c>
      <c r="BH123" s="84">
        <f>IF($U$123="sníž. přenesená",$N$123,0)</f>
        <v>0</v>
      </c>
      <c r="BI123" s="84">
        <f>IF($U$123="nulová",$N$123,0)</f>
        <v>0</v>
      </c>
      <c r="BJ123" s="6" t="s">
        <v>21</v>
      </c>
      <c r="BK123" s="84">
        <f>ROUND($L$123*$K$123,2)</f>
        <v>0</v>
      </c>
      <c r="BL123" s="6" t="s">
        <v>156</v>
      </c>
    </row>
    <row r="124" spans="2:64" s="6" customFormat="1" ht="24" customHeight="1">
      <c r="B124" s="92"/>
      <c r="C124" s="140" t="s">
        <v>107</v>
      </c>
      <c r="D124" s="140" t="s">
        <v>152</v>
      </c>
      <c r="E124" s="141" t="s">
        <v>464</v>
      </c>
      <c r="F124" s="226" t="s">
        <v>465</v>
      </c>
      <c r="G124" s="218"/>
      <c r="H124" s="218"/>
      <c r="I124" s="218"/>
      <c r="J124" s="142" t="s">
        <v>162</v>
      </c>
      <c r="K124" s="143">
        <v>7</v>
      </c>
      <c r="L124" s="217">
        <v>0</v>
      </c>
      <c r="M124" s="218"/>
      <c r="N124" s="219">
        <f>ROUND($L$124*$K$124,2)</f>
        <v>0</v>
      </c>
      <c r="O124" s="218"/>
      <c r="P124" s="218"/>
      <c r="Q124" s="218"/>
      <c r="R124" s="93"/>
      <c r="T124" s="144"/>
      <c r="U124" s="29" t="s">
        <v>42</v>
      </c>
      <c r="V124" s="145">
        <v>0</v>
      </c>
      <c r="W124" s="145">
        <f>$V$124*$K$124</f>
        <v>0</v>
      </c>
      <c r="X124" s="145">
        <v>0</v>
      </c>
      <c r="Y124" s="145">
        <f>$X$124*$K$124</f>
        <v>0</v>
      </c>
      <c r="Z124" s="145">
        <v>0</v>
      </c>
      <c r="AA124" s="146">
        <f>$Z$124*$K$124</f>
        <v>0</v>
      </c>
      <c r="AR124" s="6" t="s">
        <v>156</v>
      </c>
      <c r="AT124" s="6" t="s">
        <v>152</v>
      </c>
      <c r="AU124" s="6" t="s">
        <v>107</v>
      </c>
      <c r="AY124" s="6" t="s">
        <v>151</v>
      </c>
      <c r="BE124" s="84">
        <f>IF($U$124="základní",$N$124,0)</f>
        <v>0</v>
      </c>
      <c r="BF124" s="84">
        <f>IF($U$124="snížená",$N$124,0)</f>
        <v>0</v>
      </c>
      <c r="BG124" s="84">
        <f>IF($U$124="zákl. přenesená",$N$124,0)</f>
        <v>0</v>
      </c>
      <c r="BH124" s="84">
        <f>IF($U$124="sníž. přenesená",$N$124,0)</f>
        <v>0</v>
      </c>
      <c r="BI124" s="84">
        <f>IF($U$124="nulová",$N$124,0)</f>
        <v>0</v>
      </c>
      <c r="BJ124" s="6" t="s">
        <v>21</v>
      </c>
      <c r="BK124" s="84">
        <f>ROUND($L$124*$K$124,2)</f>
        <v>0</v>
      </c>
      <c r="BL124" s="6" t="s">
        <v>156</v>
      </c>
    </row>
    <row r="125" spans="2:64" s="6" customFormat="1" ht="24" customHeight="1">
      <c r="B125" s="92"/>
      <c r="C125" s="140" t="s">
        <v>163</v>
      </c>
      <c r="D125" s="140" t="s">
        <v>152</v>
      </c>
      <c r="E125" s="141" t="s">
        <v>466</v>
      </c>
      <c r="F125" s="226" t="s">
        <v>467</v>
      </c>
      <c r="G125" s="218"/>
      <c r="H125" s="218"/>
      <c r="I125" s="218"/>
      <c r="J125" s="142" t="s">
        <v>162</v>
      </c>
      <c r="K125" s="143">
        <v>186</v>
      </c>
      <c r="L125" s="217">
        <v>0</v>
      </c>
      <c r="M125" s="218"/>
      <c r="N125" s="219">
        <f>ROUND($L$125*$K$125,2)</f>
        <v>0</v>
      </c>
      <c r="O125" s="218"/>
      <c r="P125" s="218"/>
      <c r="Q125" s="218"/>
      <c r="R125" s="93"/>
      <c r="T125" s="144"/>
      <c r="U125" s="29" t="s">
        <v>42</v>
      </c>
      <c r="V125" s="145">
        <v>0</v>
      </c>
      <c r="W125" s="145">
        <f>$V$125*$K$125</f>
        <v>0</v>
      </c>
      <c r="X125" s="145">
        <v>0</v>
      </c>
      <c r="Y125" s="145">
        <f>$X$125*$K$125</f>
        <v>0</v>
      </c>
      <c r="Z125" s="145">
        <v>0</v>
      </c>
      <c r="AA125" s="146">
        <f>$Z$125*$K$125</f>
        <v>0</v>
      </c>
      <c r="AR125" s="6" t="s">
        <v>156</v>
      </c>
      <c r="AT125" s="6" t="s">
        <v>152</v>
      </c>
      <c r="AU125" s="6" t="s">
        <v>107</v>
      </c>
      <c r="AY125" s="6" t="s">
        <v>151</v>
      </c>
      <c r="BE125" s="84">
        <f>IF($U$125="základní",$N$125,0)</f>
        <v>0</v>
      </c>
      <c r="BF125" s="84">
        <f>IF($U$125="snížená",$N$125,0)</f>
        <v>0</v>
      </c>
      <c r="BG125" s="84">
        <f>IF($U$125="zákl. přenesená",$N$125,0)</f>
        <v>0</v>
      </c>
      <c r="BH125" s="84">
        <f>IF($U$125="sníž. přenesená",$N$125,0)</f>
        <v>0</v>
      </c>
      <c r="BI125" s="84">
        <f>IF($U$125="nulová",$N$125,0)</f>
        <v>0</v>
      </c>
      <c r="BJ125" s="6" t="s">
        <v>21</v>
      </c>
      <c r="BK125" s="84">
        <f>ROUND($L$125*$K$125,2)</f>
        <v>0</v>
      </c>
      <c r="BL125" s="6" t="s">
        <v>156</v>
      </c>
    </row>
    <row r="126" spans="2:47" s="6" customFormat="1" ht="15.75" customHeight="1">
      <c r="B126" s="92"/>
      <c r="F126" s="221" t="s">
        <v>468</v>
      </c>
      <c r="G126" s="180"/>
      <c r="H126" s="180"/>
      <c r="I126" s="180"/>
      <c r="R126" s="93"/>
      <c r="T126" s="159"/>
      <c r="AA126" s="160"/>
      <c r="AT126" s="6" t="s">
        <v>198</v>
      </c>
      <c r="AU126" s="6" t="s">
        <v>107</v>
      </c>
    </row>
    <row r="127" spans="2:64" s="6" customFormat="1" ht="24" customHeight="1">
      <c r="B127" s="92"/>
      <c r="C127" s="140" t="s">
        <v>156</v>
      </c>
      <c r="D127" s="140" t="s">
        <v>152</v>
      </c>
      <c r="E127" s="141" t="s">
        <v>469</v>
      </c>
      <c r="F127" s="226" t="s">
        <v>470</v>
      </c>
      <c r="G127" s="218"/>
      <c r="H127" s="218"/>
      <c r="I127" s="218"/>
      <c r="J127" s="142" t="s">
        <v>162</v>
      </c>
      <c r="K127" s="143">
        <v>434</v>
      </c>
      <c r="L127" s="217">
        <v>0</v>
      </c>
      <c r="M127" s="218"/>
      <c r="N127" s="219">
        <f>ROUND($L$127*$K$127,2)</f>
        <v>0</v>
      </c>
      <c r="O127" s="218"/>
      <c r="P127" s="218"/>
      <c r="Q127" s="218"/>
      <c r="R127" s="93"/>
      <c r="T127" s="144"/>
      <c r="U127" s="29" t="s">
        <v>42</v>
      </c>
      <c r="V127" s="145">
        <v>0</v>
      </c>
      <c r="W127" s="145">
        <f>$V$127*$K$127</f>
        <v>0</v>
      </c>
      <c r="X127" s="145">
        <v>0</v>
      </c>
      <c r="Y127" s="145">
        <f>$X$127*$K$127</f>
        <v>0</v>
      </c>
      <c r="Z127" s="145">
        <v>0</v>
      </c>
      <c r="AA127" s="146">
        <f>$Z$127*$K$127</f>
        <v>0</v>
      </c>
      <c r="AR127" s="6" t="s">
        <v>156</v>
      </c>
      <c r="AT127" s="6" t="s">
        <v>152</v>
      </c>
      <c r="AU127" s="6" t="s">
        <v>107</v>
      </c>
      <c r="AY127" s="6" t="s">
        <v>151</v>
      </c>
      <c r="BE127" s="84">
        <f>IF($U$127="základní",$N$127,0)</f>
        <v>0</v>
      </c>
      <c r="BF127" s="84">
        <f>IF($U$127="snížená",$N$127,0)</f>
        <v>0</v>
      </c>
      <c r="BG127" s="84">
        <f>IF($U$127="zákl. přenesená",$N$127,0)</f>
        <v>0</v>
      </c>
      <c r="BH127" s="84">
        <f>IF($U$127="sníž. přenesená",$N$127,0)</f>
        <v>0</v>
      </c>
      <c r="BI127" s="84">
        <f>IF($U$127="nulová",$N$127,0)</f>
        <v>0</v>
      </c>
      <c r="BJ127" s="6" t="s">
        <v>21</v>
      </c>
      <c r="BK127" s="84">
        <f>ROUND($L$127*$K$127,2)</f>
        <v>0</v>
      </c>
      <c r="BL127" s="6" t="s">
        <v>156</v>
      </c>
    </row>
    <row r="128" spans="2:47" s="6" customFormat="1" ht="15.75" customHeight="1">
      <c r="B128" s="92"/>
      <c r="F128" s="221" t="s">
        <v>468</v>
      </c>
      <c r="G128" s="180"/>
      <c r="H128" s="180"/>
      <c r="I128" s="180"/>
      <c r="R128" s="93"/>
      <c r="T128" s="159"/>
      <c r="AA128" s="160"/>
      <c r="AT128" s="6" t="s">
        <v>198</v>
      </c>
      <c r="AU128" s="6" t="s">
        <v>107</v>
      </c>
    </row>
    <row r="129" spans="2:64" s="6" customFormat="1" ht="24" customHeight="1">
      <c r="B129" s="92"/>
      <c r="C129" s="140" t="s">
        <v>169</v>
      </c>
      <c r="D129" s="140" t="s">
        <v>152</v>
      </c>
      <c r="E129" s="141" t="s">
        <v>471</v>
      </c>
      <c r="F129" s="226" t="s">
        <v>472</v>
      </c>
      <c r="G129" s="218"/>
      <c r="H129" s="218"/>
      <c r="I129" s="218"/>
      <c r="J129" s="142" t="s">
        <v>162</v>
      </c>
      <c r="K129" s="143">
        <v>17</v>
      </c>
      <c r="L129" s="217">
        <v>0</v>
      </c>
      <c r="M129" s="218"/>
      <c r="N129" s="219">
        <f>ROUND($L$129*$K$129,2)</f>
        <v>0</v>
      </c>
      <c r="O129" s="218"/>
      <c r="P129" s="218"/>
      <c r="Q129" s="218"/>
      <c r="R129" s="93"/>
      <c r="T129" s="144"/>
      <c r="U129" s="29" t="s">
        <v>42</v>
      </c>
      <c r="V129" s="145">
        <v>0.075</v>
      </c>
      <c r="W129" s="145">
        <f>$V$129*$K$129</f>
        <v>1.275</v>
      </c>
      <c r="X129" s="145">
        <v>0</v>
      </c>
      <c r="Y129" s="145">
        <f>$X$129*$K$129</f>
        <v>0</v>
      </c>
      <c r="Z129" s="145">
        <v>0</v>
      </c>
      <c r="AA129" s="146">
        <f>$Z$129*$K$129</f>
        <v>0</v>
      </c>
      <c r="AR129" s="6" t="s">
        <v>156</v>
      </c>
      <c r="AT129" s="6" t="s">
        <v>152</v>
      </c>
      <c r="AU129" s="6" t="s">
        <v>107</v>
      </c>
      <c r="AY129" s="6" t="s">
        <v>151</v>
      </c>
      <c r="BE129" s="84">
        <f>IF($U$129="základní",$N$129,0)</f>
        <v>0</v>
      </c>
      <c r="BF129" s="84">
        <f>IF($U$129="snížená",$N$129,0)</f>
        <v>0</v>
      </c>
      <c r="BG129" s="84">
        <f>IF($U$129="zákl. přenesená",$N$129,0)</f>
        <v>0</v>
      </c>
      <c r="BH129" s="84">
        <f>IF($U$129="sníž. přenesená",$N$129,0)</f>
        <v>0</v>
      </c>
      <c r="BI129" s="84">
        <f>IF($U$129="nulová",$N$129,0)</f>
        <v>0</v>
      </c>
      <c r="BJ129" s="6" t="s">
        <v>21</v>
      </c>
      <c r="BK129" s="84">
        <f>ROUND($L$129*$K$129,2)</f>
        <v>0</v>
      </c>
      <c r="BL129" s="6" t="s">
        <v>156</v>
      </c>
    </row>
    <row r="130" spans="2:64" s="6" customFormat="1" ht="24" customHeight="1">
      <c r="B130" s="92"/>
      <c r="C130" s="140" t="s">
        <v>172</v>
      </c>
      <c r="D130" s="140" t="s">
        <v>152</v>
      </c>
      <c r="E130" s="141" t="s">
        <v>475</v>
      </c>
      <c r="F130" s="226" t="s">
        <v>476</v>
      </c>
      <c r="G130" s="218"/>
      <c r="H130" s="218"/>
      <c r="I130" s="218"/>
      <c r="J130" s="142" t="s">
        <v>162</v>
      </c>
      <c r="K130" s="143">
        <v>1054</v>
      </c>
      <c r="L130" s="217">
        <v>0</v>
      </c>
      <c r="M130" s="218"/>
      <c r="N130" s="219">
        <f>ROUND($L$130*$K$130,2)</f>
        <v>0</v>
      </c>
      <c r="O130" s="218"/>
      <c r="P130" s="218"/>
      <c r="Q130" s="218"/>
      <c r="R130" s="93"/>
      <c r="T130" s="144"/>
      <c r="U130" s="29" t="s">
        <v>42</v>
      </c>
      <c r="V130" s="145">
        <v>0</v>
      </c>
      <c r="W130" s="145">
        <f>$V$130*$K$130</f>
        <v>0</v>
      </c>
      <c r="X130" s="145">
        <v>0</v>
      </c>
      <c r="Y130" s="145">
        <f>$X$130*$K$130</f>
        <v>0</v>
      </c>
      <c r="Z130" s="145">
        <v>0</v>
      </c>
      <c r="AA130" s="146">
        <f>$Z$130*$K$130</f>
        <v>0</v>
      </c>
      <c r="AR130" s="6" t="s">
        <v>156</v>
      </c>
      <c r="AT130" s="6" t="s">
        <v>152</v>
      </c>
      <c r="AU130" s="6" t="s">
        <v>107</v>
      </c>
      <c r="AY130" s="6" t="s">
        <v>151</v>
      </c>
      <c r="BE130" s="84">
        <f>IF($U$130="základní",$N$130,0)</f>
        <v>0</v>
      </c>
      <c r="BF130" s="84">
        <f>IF($U$130="snížená",$N$130,0)</f>
        <v>0</v>
      </c>
      <c r="BG130" s="84">
        <f>IF($U$130="zákl. přenesená",$N$130,0)</f>
        <v>0</v>
      </c>
      <c r="BH130" s="84">
        <f>IF($U$130="sníž. přenesená",$N$130,0)</f>
        <v>0</v>
      </c>
      <c r="BI130" s="84">
        <f>IF($U$130="nulová",$N$130,0)</f>
        <v>0</v>
      </c>
      <c r="BJ130" s="6" t="s">
        <v>21</v>
      </c>
      <c r="BK130" s="84">
        <f>ROUND($L$130*$K$130,2)</f>
        <v>0</v>
      </c>
      <c r="BL130" s="6" t="s">
        <v>156</v>
      </c>
    </row>
    <row r="131" spans="2:47" s="6" customFormat="1" ht="15.75" customHeight="1">
      <c r="B131" s="92"/>
      <c r="F131" s="221" t="s">
        <v>468</v>
      </c>
      <c r="G131" s="180"/>
      <c r="H131" s="180"/>
      <c r="I131" s="180"/>
      <c r="R131" s="93"/>
      <c r="T131" s="159"/>
      <c r="AA131" s="160"/>
      <c r="AT131" s="6" t="s">
        <v>198</v>
      </c>
      <c r="AU131" s="6" t="s">
        <v>107</v>
      </c>
    </row>
    <row r="132" spans="2:64" s="6" customFormat="1" ht="24" customHeight="1">
      <c r="B132" s="92"/>
      <c r="C132" s="140" t="s">
        <v>176</v>
      </c>
      <c r="D132" s="140" t="s">
        <v>152</v>
      </c>
      <c r="E132" s="141" t="s">
        <v>483</v>
      </c>
      <c r="F132" s="226" t="s">
        <v>484</v>
      </c>
      <c r="G132" s="218"/>
      <c r="H132" s="218"/>
      <c r="I132" s="218"/>
      <c r="J132" s="142" t="s">
        <v>162</v>
      </c>
      <c r="K132" s="143">
        <v>2</v>
      </c>
      <c r="L132" s="217">
        <v>0</v>
      </c>
      <c r="M132" s="218"/>
      <c r="N132" s="219">
        <f>ROUND($L$132*$K$132,2)</f>
        <v>0</v>
      </c>
      <c r="O132" s="218"/>
      <c r="P132" s="218"/>
      <c r="Q132" s="218"/>
      <c r="R132" s="93"/>
      <c r="T132" s="144"/>
      <c r="U132" s="29" t="s">
        <v>42</v>
      </c>
      <c r="V132" s="145">
        <v>0.083</v>
      </c>
      <c r="W132" s="145">
        <f>$V$132*$K$132</f>
        <v>0.166</v>
      </c>
      <c r="X132" s="145">
        <v>0</v>
      </c>
      <c r="Y132" s="145">
        <f>$X$132*$K$132</f>
        <v>0</v>
      </c>
      <c r="Z132" s="145">
        <v>0</v>
      </c>
      <c r="AA132" s="146">
        <f>$Z$132*$K$132</f>
        <v>0</v>
      </c>
      <c r="AR132" s="6" t="s">
        <v>156</v>
      </c>
      <c r="AT132" s="6" t="s">
        <v>152</v>
      </c>
      <c r="AU132" s="6" t="s">
        <v>107</v>
      </c>
      <c r="AY132" s="6" t="s">
        <v>151</v>
      </c>
      <c r="BE132" s="84">
        <f>IF($U$132="základní",$N$132,0)</f>
        <v>0</v>
      </c>
      <c r="BF132" s="84">
        <f>IF($U$132="snížená",$N$132,0)</f>
        <v>0</v>
      </c>
      <c r="BG132" s="84">
        <f>IF($U$132="zákl. přenesená",$N$132,0)</f>
        <v>0</v>
      </c>
      <c r="BH132" s="84">
        <f>IF($U$132="sníž. přenesená",$N$132,0)</f>
        <v>0</v>
      </c>
      <c r="BI132" s="84">
        <f>IF($U$132="nulová",$N$132,0)</f>
        <v>0</v>
      </c>
      <c r="BJ132" s="6" t="s">
        <v>21</v>
      </c>
      <c r="BK132" s="84">
        <f>ROUND($L$132*$K$132,2)</f>
        <v>0</v>
      </c>
      <c r="BL132" s="6" t="s">
        <v>156</v>
      </c>
    </row>
    <row r="133" spans="2:64" s="6" customFormat="1" ht="24" customHeight="1">
      <c r="B133" s="92"/>
      <c r="C133" s="140" t="s">
        <v>179</v>
      </c>
      <c r="D133" s="140" t="s">
        <v>152</v>
      </c>
      <c r="E133" s="141" t="s">
        <v>485</v>
      </c>
      <c r="F133" s="226" t="s">
        <v>486</v>
      </c>
      <c r="G133" s="218"/>
      <c r="H133" s="218"/>
      <c r="I133" s="218"/>
      <c r="J133" s="142" t="s">
        <v>162</v>
      </c>
      <c r="K133" s="143">
        <v>2</v>
      </c>
      <c r="L133" s="217">
        <v>0</v>
      </c>
      <c r="M133" s="218"/>
      <c r="N133" s="219">
        <f>ROUND($L$133*$K$133,2)</f>
        <v>0</v>
      </c>
      <c r="O133" s="218"/>
      <c r="P133" s="218"/>
      <c r="Q133" s="218"/>
      <c r="R133" s="93"/>
      <c r="T133" s="144"/>
      <c r="U133" s="29" t="s">
        <v>42</v>
      </c>
      <c r="V133" s="145">
        <v>0.066</v>
      </c>
      <c r="W133" s="145">
        <f>$V$133*$K$133</f>
        <v>0.132</v>
      </c>
      <c r="X133" s="145">
        <v>0</v>
      </c>
      <c r="Y133" s="145">
        <f>$X$133*$K$133</f>
        <v>0</v>
      </c>
      <c r="Z133" s="145">
        <v>0</v>
      </c>
      <c r="AA133" s="146">
        <f>$Z$133*$K$133</f>
        <v>0</v>
      </c>
      <c r="AR133" s="6" t="s">
        <v>156</v>
      </c>
      <c r="AT133" s="6" t="s">
        <v>152</v>
      </c>
      <c r="AU133" s="6" t="s">
        <v>107</v>
      </c>
      <c r="AY133" s="6" t="s">
        <v>151</v>
      </c>
      <c r="BE133" s="84">
        <f>IF($U$133="základní",$N$133,0)</f>
        <v>0</v>
      </c>
      <c r="BF133" s="84">
        <f>IF($U$133="snížená",$N$133,0)</f>
        <v>0</v>
      </c>
      <c r="BG133" s="84">
        <f>IF($U$133="zákl. přenesená",$N$133,0)</f>
        <v>0</v>
      </c>
      <c r="BH133" s="84">
        <f>IF($U$133="sníž. přenesená",$N$133,0)</f>
        <v>0</v>
      </c>
      <c r="BI133" s="84">
        <f>IF($U$133="nulová",$N$133,0)</f>
        <v>0</v>
      </c>
      <c r="BJ133" s="6" t="s">
        <v>21</v>
      </c>
      <c r="BK133" s="84">
        <f>ROUND($L$133*$K$133,2)</f>
        <v>0</v>
      </c>
      <c r="BL133" s="6" t="s">
        <v>156</v>
      </c>
    </row>
    <row r="134" spans="2:63" s="130" customFormat="1" ht="38.25" customHeight="1">
      <c r="B134" s="131"/>
      <c r="D134" s="132" t="s">
        <v>460</v>
      </c>
      <c r="N134" s="213">
        <f>$BK$134</f>
        <v>0</v>
      </c>
      <c r="O134" s="212"/>
      <c r="P134" s="212"/>
      <c r="Q134" s="212"/>
      <c r="R134" s="134"/>
      <c r="T134" s="135"/>
      <c r="W134" s="136">
        <f>$W$135</f>
        <v>0</v>
      </c>
      <c r="Y134" s="136">
        <f>$Y$135</f>
        <v>0</v>
      </c>
      <c r="AA134" s="137">
        <f>$AA$135</f>
        <v>0</v>
      </c>
      <c r="AR134" s="133" t="s">
        <v>156</v>
      </c>
      <c r="AT134" s="133" t="s">
        <v>76</v>
      </c>
      <c r="AU134" s="133" t="s">
        <v>77</v>
      </c>
      <c r="AY134" s="133" t="s">
        <v>151</v>
      </c>
      <c r="BK134" s="138">
        <f>$BK$135</f>
        <v>0</v>
      </c>
    </row>
    <row r="135" spans="2:63" s="130" customFormat="1" ht="20.25" customHeight="1">
      <c r="B135" s="131"/>
      <c r="D135" s="139" t="s">
        <v>461</v>
      </c>
      <c r="N135" s="211">
        <f>$BK$135</f>
        <v>0</v>
      </c>
      <c r="O135" s="212"/>
      <c r="P135" s="212"/>
      <c r="Q135" s="212"/>
      <c r="R135" s="134"/>
      <c r="T135" s="135"/>
      <c r="W135" s="136">
        <f>$W$136</f>
        <v>0</v>
      </c>
      <c r="Y135" s="136">
        <f>$Y$136</f>
        <v>0</v>
      </c>
      <c r="AA135" s="137">
        <f>$AA$136</f>
        <v>0</v>
      </c>
      <c r="AR135" s="133" t="s">
        <v>156</v>
      </c>
      <c r="AT135" s="133" t="s">
        <v>76</v>
      </c>
      <c r="AU135" s="133" t="s">
        <v>21</v>
      </c>
      <c r="AY135" s="133" t="s">
        <v>151</v>
      </c>
      <c r="BK135" s="138">
        <f>$BK$136</f>
        <v>0</v>
      </c>
    </row>
    <row r="136" spans="2:64" s="6" customFormat="1" ht="13.5" customHeight="1">
      <c r="B136" s="92"/>
      <c r="C136" s="140" t="s">
        <v>186</v>
      </c>
      <c r="D136" s="140" t="s">
        <v>152</v>
      </c>
      <c r="E136" s="141" t="s">
        <v>487</v>
      </c>
      <c r="F136" s="226" t="s">
        <v>488</v>
      </c>
      <c r="G136" s="218"/>
      <c r="H136" s="218"/>
      <c r="I136" s="218"/>
      <c r="J136" s="142" t="s">
        <v>155</v>
      </c>
      <c r="K136" s="143">
        <v>60</v>
      </c>
      <c r="L136" s="217">
        <v>0</v>
      </c>
      <c r="M136" s="218"/>
      <c r="N136" s="219">
        <f>ROUND($L$136*$K$136,2)</f>
        <v>0</v>
      </c>
      <c r="O136" s="218"/>
      <c r="P136" s="218"/>
      <c r="Q136" s="218"/>
      <c r="R136" s="93"/>
      <c r="T136" s="144"/>
      <c r="U136" s="29" t="s">
        <v>42</v>
      </c>
      <c r="V136" s="145">
        <v>0</v>
      </c>
      <c r="W136" s="145">
        <f>$V$136*$K$136</f>
        <v>0</v>
      </c>
      <c r="X136" s="145">
        <v>0</v>
      </c>
      <c r="Y136" s="145">
        <f>$X$136*$K$136</f>
        <v>0</v>
      </c>
      <c r="Z136" s="145">
        <v>0</v>
      </c>
      <c r="AA136" s="146">
        <f>$Z$136*$K$136</f>
        <v>0</v>
      </c>
      <c r="AR136" s="6" t="s">
        <v>489</v>
      </c>
      <c r="AT136" s="6" t="s">
        <v>152</v>
      </c>
      <c r="AU136" s="6" t="s">
        <v>107</v>
      </c>
      <c r="AY136" s="6" t="s">
        <v>151</v>
      </c>
      <c r="BE136" s="84">
        <f>IF($U$136="základní",$N$136,0)</f>
        <v>0</v>
      </c>
      <c r="BF136" s="84">
        <f>IF($U$136="snížená",$N$136,0)</f>
        <v>0</v>
      </c>
      <c r="BG136" s="84">
        <f>IF($U$136="zákl. přenesená",$N$136,0)</f>
        <v>0</v>
      </c>
      <c r="BH136" s="84">
        <f>IF($U$136="sníž. přenesená",$N$136,0)</f>
        <v>0</v>
      </c>
      <c r="BI136" s="84">
        <f>IF($U$136="nulová",$N$136,0)</f>
        <v>0</v>
      </c>
      <c r="BJ136" s="6" t="s">
        <v>21</v>
      </c>
      <c r="BK136" s="84">
        <f>ROUND($L$136*$K$136,2)</f>
        <v>0</v>
      </c>
      <c r="BL136" s="6" t="s">
        <v>489</v>
      </c>
    </row>
    <row r="137" spans="2:63" s="6" customFormat="1" ht="50.25" customHeight="1">
      <c r="B137" s="92"/>
      <c r="D137" s="132" t="s">
        <v>457</v>
      </c>
      <c r="N137" s="213">
        <f>$BK$137</f>
        <v>0</v>
      </c>
      <c r="O137" s="180"/>
      <c r="P137" s="180"/>
      <c r="Q137" s="180"/>
      <c r="R137" s="93"/>
      <c r="T137" s="159"/>
      <c r="AA137" s="160"/>
      <c r="AT137" s="6" t="s">
        <v>76</v>
      </c>
      <c r="AU137" s="6" t="s">
        <v>77</v>
      </c>
      <c r="AY137" s="6" t="s">
        <v>458</v>
      </c>
      <c r="BK137" s="84">
        <f>SUM($BK$138:$BK$142)</f>
        <v>0</v>
      </c>
    </row>
    <row r="138" spans="2:63" s="6" customFormat="1" ht="23.25" customHeight="1">
      <c r="B138" s="92"/>
      <c r="C138" s="165"/>
      <c r="D138" s="165" t="s">
        <v>152</v>
      </c>
      <c r="E138" s="166"/>
      <c r="F138" s="215"/>
      <c r="G138" s="216"/>
      <c r="H138" s="216"/>
      <c r="I138" s="216"/>
      <c r="J138" s="167"/>
      <c r="K138" s="143"/>
      <c r="L138" s="217"/>
      <c r="M138" s="218"/>
      <c r="N138" s="219">
        <f>$BK$138</f>
        <v>0</v>
      </c>
      <c r="O138" s="218"/>
      <c r="P138" s="218"/>
      <c r="Q138" s="218"/>
      <c r="R138" s="93"/>
      <c r="T138" s="144"/>
      <c r="U138" s="168" t="s">
        <v>42</v>
      </c>
      <c r="AA138" s="160"/>
      <c r="AT138" s="6" t="s">
        <v>458</v>
      </c>
      <c r="AU138" s="6" t="s">
        <v>21</v>
      </c>
      <c r="AY138" s="6" t="s">
        <v>458</v>
      </c>
      <c r="BE138" s="84">
        <f>IF($U$138="základní",$N$138,0)</f>
        <v>0</v>
      </c>
      <c r="BF138" s="84">
        <f>IF($U$138="snížená",$N$138,0)</f>
        <v>0</v>
      </c>
      <c r="BG138" s="84">
        <f>IF($U$138="zákl. přenesená",$N$138,0)</f>
        <v>0</v>
      </c>
      <c r="BH138" s="84">
        <f>IF($U$138="sníž. přenesená",$N$138,0)</f>
        <v>0</v>
      </c>
      <c r="BI138" s="84">
        <f>IF($U$138="nulová",$N$138,0)</f>
        <v>0</v>
      </c>
      <c r="BJ138" s="6" t="s">
        <v>21</v>
      </c>
      <c r="BK138" s="84">
        <f>$L$138*$K$138</f>
        <v>0</v>
      </c>
    </row>
    <row r="139" spans="2:63" s="6" customFormat="1" ht="23.25" customHeight="1">
      <c r="B139" s="92"/>
      <c r="C139" s="165"/>
      <c r="D139" s="165" t="s">
        <v>152</v>
      </c>
      <c r="E139" s="166"/>
      <c r="F139" s="215"/>
      <c r="G139" s="216"/>
      <c r="H139" s="216"/>
      <c r="I139" s="216"/>
      <c r="J139" s="167"/>
      <c r="K139" s="143"/>
      <c r="L139" s="217"/>
      <c r="M139" s="218"/>
      <c r="N139" s="219">
        <f>$BK$139</f>
        <v>0</v>
      </c>
      <c r="O139" s="218"/>
      <c r="P139" s="218"/>
      <c r="Q139" s="218"/>
      <c r="R139" s="93"/>
      <c r="T139" s="144"/>
      <c r="U139" s="168" t="s">
        <v>42</v>
      </c>
      <c r="AA139" s="160"/>
      <c r="AT139" s="6" t="s">
        <v>458</v>
      </c>
      <c r="AU139" s="6" t="s">
        <v>21</v>
      </c>
      <c r="AY139" s="6" t="s">
        <v>458</v>
      </c>
      <c r="BE139" s="84">
        <f>IF($U$139="základní",$N$139,0)</f>
        <v>0</v>
      </c>
      <c r="BF139" s="84">
        <f>IF($U$139="snížená",$N$139,0)</f>
        <v>0</v>
      </c>
      <c r="BG139" s="84">
        <f>IF($U$139="zákl. přenesená",$N$139,0)</f>
        <v>0</v>
      </c>
      <c r="BH139" s="84">
        <f>IF($U$139="sníž. přenesená",$N$139,0)</f>
        <v>0</v>
      </c>
      <c r="BI139" s="84">
        <f>IF($U$139="nulová",$N$139,0)</f>
        <v>0</v>
      </c>
      <c r="BJ139" s="6" t="s">
        <v>21</v>
      </c>
      <c r="BK139" s="84">
        <f>$L$139*$K$139</f>
        <v>0</v>
      </c>
    </row>
    <row r="140" spans="2:63" s="6" customFormat="1" ht="23.25" customHeight="1">
      <c r="B140" s="92"/>
      <c r="C140" s="165"/>
      <c r="D140" s="165" t="s">
        <v>152</v>
      </c>
      <c r="E140" s="166"/>
      <c r="F140" s="215"/>
      <c r="G140" s="216"/>
      <c r="H140" s="216"/>
      <c r="I140" s="216"/>
      <c r="J140" s="167"/>
      <c r="K140" s="143"/>
      <c r="L140" s="217"/>
      <c r="M140" s="218"/>
      <c r="N140" s="219">
        <f>$BK$140</f>
        <v>0</v>
      </c>
      <c r="O140" s="218"/>
      <c r="P140" s="218"/>
      <c r="Q140" s="218"/>
      <c r="R140" s="93"/>
      <c r="T140" s="144"/>
      <c r="U140" s="168" t="s">
        <v>42</v>
      </c>
      <c r="AA140" s="160"/>
      <c r="AT140" s="6" t="s">
        <v>458</v>
      </c>
      <c r="AU140" s="6" t="s">
        <v>21</v>
      </c>
      <c r="AY140" s="6" t="s">
        <v>458</v>
      </c>
      <c r="BE140" s="84">
        <f>IF($U$140="základní",$N$140,0)</f>
        <v>0</v>
      </c>
      <c r="BF140" s="84">
        <f>IF($U$140="snížená",$N$140,0)</f>
        <v>0</v>
      </c>
      <c r="BG140" s="84">
        <f>IF($U$140="zákl. přenesená",$N$140,0)</f>
        <v>0</v>
      </c>
      <c r="BH140" s="84">
        <f>IF($U$140="sníž. přenesená",$N$140,0)</f>
        <v>0</v>
      </c>
      <c r="BI140" s="84">
        <f>IF($U$140="nulová",$N$140,0)</f>
        <v>0</v>
      </c>
      <c r="BJ140" s="6" t="s">
        <v>21</v>
      </c>
      <c r="BK140" s="84">
        <f>$L$140*$K$140</f>
        <v>0</v>
      </c>
    </row>
    <row r="141" spans="2:63" s="6" customFormat="1" ht="23.25" customHeight="1">
      <c r="B141" s="92"/>
      <c r="C141" s="165"/>
      <c r="D141" s="165" t="s">
        <v>152</v>
      </c>
      <c r="E141" s="166"/>
      <c r="F141" s="215"/>
      <c r="G141" s="216"/>
      <c r="H141" s="216"/>
      <c r="I141" s="216"/>
      <c r="J141" s="167"/>
      <c r="K141" s="143"/>
      <c r="L141" s="217"/>
      <c r="M141" s="218"/>
      <c r="N141" s="219">
        <f>$BK$141</f>
        <v>0</v>
      </c>
      <c r="O141" s="218"/>
      <c r="P141" s="218"/>
      <c r="Q141" s="218"/>
      <c r="R141" s="93"/>
      <c r="T141" s="144"/>
      <c r="U141" s="168" t="s">
        <v>42</v>
      </c>
      <c r="AA141" s="160"/>
      <c r="AT141" s="6" t="s">
        <v>458</v>
      </c>
      <c r="AU141" s="6" t="s">
        <v>21</v>
      </c>
      <c r="AY141" s="6" t="s">
        <v>458</v>
      </c>
      <c r="BE141" s="84">
        <f>IF($U$141="základní",$N$141,0)</f>
        <v>0</v>
      </c>
      <c r="BF141" s="84">
        <f>IF($U$141="snížená",$N$141,0)</f>
        <v>0</v>
      </c>
      <c r="BG141" s="84">
        <f>IF($U$141="zákl. přenesená",$N$141,0)</f>
        <v>0</v>
      </c>
      <c r="BH141" s="84">
        <f>IF($U$141="sníž. přenesená",$N$141,0)</f>
        <v>0</v>
      </c>
      <c r="BI141" s="84">
        <f>IF($U$141="nulová",$N$141,0)</f>
        <v>0</v>
      </c>
      <c r="BJ141" s="6" t="s">
        <v>21</v>
      </c>
      <c r="BK141" s="84">
        <f>$L$141*$K$141</f>
        <v>0</v>
      </c>
    </row>
    <row r="142" spans="2:63" s="6" customFormat="1" ht="23.25" customHeight="1">
      <c r="B142" s="92"/>
      <c r="C142" s="165"/>
      <c r="D142" s="165" t="s">
        <v>152</v>
      </c>
      <c r="E142" s="166"/>
      <c r="F142" s="215"/>
      <c r="G142" s="216"/>
      <c r="H142" s="216"/>
      <c r="I142" s="216"/>
      <c r="J142" s="167"/>
      <c r="K142" s="143"/>
      <c r="L142" s="217"/>
      <c r="M142" s="218"/>
      <c r="N142" s="219">
        <f>$BK$142</f>
        <v>0</v>
      </c>
      <c r="O142" s="218"/>
      <c r="P142" s="218"/>
      <c r="Q142" s="218"/>
      <c r="R142" s="93"/>
      <c r="T142" s="144"/>
      <c r="U142" s="168" t="s">
        <v>42</v>
      </c>
      <c r="V142" s="102"/>
      <c r="W142" s="102"/>
      <c r="X142" s="102"/>
      <c r="Y142" s="102"/>
      <c r="Z142" s="102"/>
      <c r="AA142" s="103"/>
      <c r="AT142" s="6" t="s">
        <v>458</v>
      </c>
      <c r="AU142" s="6" t="s">
        <v>21</v>
      </c>
      <c r="AY142" s="6" t="s">
        <v>458</v>
      </c>
      <c r="BE142" s="84">
        <f>IF($U$142="základní",$N$142,0)</f>
        <v>0</v>
      </c>
      <c r="BF142" s="84">
        <f>IF($U$142="snížená",$N$142,0)</f>
        <v>0</v>
      </c>
      <c r="BG142" s="84">
        <f>IF($U$142="zákl. přenesená",$N$142,0)</f>
        <v>0</v>
      </c>
      <c r="BH142" s="84">
        <f>IF($U$142="sníž. přenesená",$N$142,0)</f>
        <v>0</v>
      </c>
      <c r="BI142" s="84">
        <f>IF($U$142="nulová",$N$142,0)</f>
        <v>0</v>
      </c>
      <c r="BJ142" s="6" t="s">
        <v>21</v>
      </c>
      <c r="BK142" s="84">
        <f>$L$142*$K$142</f>
        <v>0</v>
      </c>
    </row>
    <row r="143" spans="2:18" s="6" customFormat="1" ht="7.5" customHeight="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6"/>
    </row>
    <row r="309" s="2" customFormat="1" ht="12" customHeight="1"/>
  </sheetData>
  <sheetProtection/>
  <mergeCells count="11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2:Q122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N130:Q130"/>
    <mergeCell ref="F131:I131"/>
    <mergeCell ref="F132:I132"/>
    <mergeCell ref="L132:M132"/>
    <mergeCell ref="N132:Q132"/>
    <mergeCell ref="F126:I126"/>
    <mergeCell ref="F127:I127"/>
    <mergeCell ref="L127:M127"/>
    <mergeCell ref="N127:Q127"/>
    <mergeCell ref="F128:I128"/>
    <mergeCell ref="L141:M141"/>
    <mergeCell ref="N141:Q141"/>
    <mergeCell ref="F139:I139"/>
    <mergeCell ref="L139:M139"/>
    <mergeCell ref="N139:Q139"/>
    <mergeCell ref="F133:I133"/>
    <mergeCell ref="L133:M133"/>
    <mergeCell ref="N133:Q133"/>
    <mergeCell ref="F136:I136"/>
    <mergeCell ref="L136:M136"/>
    <mergeCell ref="S2:AC2"/>
    <mergeCell ref="F142:I142"/>
    <mergeCell ref="L142:M142"/>
    <mergeCell ref="N142:Q142"/>
    <mergeCell ref="N120:Q120"/>
    <mergeCell ref="N121:Q121"/>
    <mergeCell ref="F140:I140"/>
    <mergeCell ref="L140:M140"/>
    <mergeCell ref="N140:Q140"/>
    <mergeCell ref="F141:I141"/>
    <mergeCell ref="N134:Q134"/>
    <mergeCell ref="N135:Q135"/>
    <mergeCell ref="F138:I138"/>
    <mergeCell ref="L138:M138"/>
    <mergeCell ref="N138:Q138"/>
    <mergeCell ref="H1:K1"/>
    <mergeCell ref="N136:Q136"/>
    <mergeCell ref="N137:Q137"/>
    <mergeCell ref="F130:I130"/>
    <mergeCell ref="L130:M130"/>
  </mergeCells>
  <dataValidations count="2">
    <dataValidation type="list" allowBlank="1" showInputMessage="1" showErrorMessage="1" error="Povoleny jsou hodnoty K a M." sqref="D138:D143">
      <formula1>"K,M"</formula1>
    </dataValidation>
    <dataValidation type="list" allowBlank="1" showInputMessage="1" showErrorMessage="1" error="Povoleny jsou hodnoty základní, snížená, zákl. přenesená, sníž. přenesená, nulová." sqref="U138:U143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8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74"/>
      <c r="B1" s="171"/>
      <c r="C1" s="171"/>
      <c r="D1" s="172" t="s">
        <v>1</v>
      </c>
      <c r="E1" s="171"/>
      <c r="F1" s="173" t="s">
        <v>559</v>
      </c>
      <c r="G1" s="173"/>
      <c r="H1" s="214" t="s">
        <v>560</v>
      </c>
      <c r="I1" s="214"/>
      <c r="J1" s="214"/>
      <c r="K1" s="214"/>
      <c r="L1" s="173" t="s">
        <v>561</v>
      </c>
      <c r="M1" s="171"/>
      <c r="N1" s="171"/>
      <c r="O1" s="172" t="s">
        <v>106</v>
      </c>
      <c r="P1" s="171"/>
      <c r="Q1" s="171"/>
      <c r="R1" s="171"/>
      <c r="S1" s="173" t="s">
        <v>562</v>
      </c>
      <c r="T1" s="173"/>
      <c r="U1" s="174"/>
      <c r="V1" s="17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4" t="s">
        <v>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177" t="s">
        <v>5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95" t="s">
        <v>108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" customHeight="1">
      <c r="B6" s="10"/>
      <c r="D6" s="17" t="s">
        <v>16</v>
      </c>
      <c r="F6" s="234" t="str">
        <f>'Rekapitulace stavby'!$K$6</f>
        <v>Parkoviště Ostrčilova před SVČ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1"/>
    </row>
    <row r="7" spans="2:18" s="6" customFormat="1" ht="37.5" customHeight="1">
      <c r="B7" s="92"/>
      <c r="D7" s="16" t="s">
        <v>109</v>
      </c>
      <c r="F7" s="206" t="s">
        <v>491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R7" s="93"/>
    </row>
    <row r="8" spans="2:18" s="6" customFormat="1" ht="15" customHeight="1">
      <c r="B8" s="92"/>
      <c r="D8" s="17" t="s">
        <v>19</v>
      </c>
      <c r="F8" s="15"/>
      <c r="M8" s="17" t="s">
        <v>20</v>
      </c>
      <c r="O8" s="15"/>
      <c r="R8" s="93"/>
    </row>
    <row r="9" spans="2:18" s="6" customFormat="1" ht="15" customHeight="1">
      <c r="B9" s="92"/>
      <c r="D9" s="17" t="s">
        <v>22</v>
      </c>
      <c r="F9" s="15" t="s">
        <v>23</v>
      </c>
      <c r="M9" s="17" t="s">
        <v>24</v>
      </c>
      <c r="O9" s="245" t="str">
        <f>'Rekapitulace stavby'!$AN$8</f>
        <v>17.12.2014</v>
      </c>
      <c r="P9" s="180"/>
      <c r="R9" s="93"/>
    </row>
    <row r="10" spans="2:18" s="6" customFormat="1" ht="11.25" customHeight="1">
      <c r="B10" s="92"/>
      <c r="R10" s="93"/>
    </row>
    <row r="11" spans="2:18" s="6" customFormat="1" ht="15" customHeight="1">
      <c r="B11" s="92"/>
      <c r="D11" s="17" t="s">
        <v>28</v>
      </c>
      <c r="M11" s="17" t="s">
        <v>29</v>
      </c>
      <c r="O11" s="197"/>
      <c r="P11" s="180"/>
      <c r="R11" s="93"/>
    </row>
    <row r="12" spans="2:18" s="6" customFormat="1" ht="18" customHeight="1">
      <c r="B12" s="92"/>
      <c r="E12" s="15" t="s">
        <v>30</v>
      </c>
      <c r="M12" s="17" t="s">
        <v>31</v>
      </c>
      <c r="O12" s="197"/>
      <c r="P12" s="180"/>
      <c r="R12" s="93"/>
    </row>
    <row r="13" spans="2:18" s="6" customFormat="1" ht="7.5" customHeight="1">
      <c r="B13" s="92"/>
      <c r="R13" s="93"/>
    </row>
    <row r="14" spans="2:18" s="6" customFormat="1" ht="15" customHeight="1">
      <c r="B14" s="92"/>
      <c r="D14" s="17" t="s">
        <v>32</v>
      </c>
      <c r="M14" s="17" t="s">
        <v>29</v>
      </c>
      <c r="O14" s="244"/>
      <c r="P14" s="180"/>
      <c r="R14" s="93"/>
    </row>
    <row r="15" spans="2:18" s="6" customFormat="1" ht="18" customHeight="1">
      <c r="B15" s="92"/>
      <c r="E15" s="244" t="s">
        <v>23</v>
      </c>
      <c r="F15" s="180"/>
      <c r="G15" s="180"/>
      <c r="H15" s="180"/>
      <c r="I15" s="180"/>
      <c r="J15" s="180"/>
      <c r="K15" s="180"/>
      <c r="L15" s="180"/>
      <c r="M15" s="17" t="s">
        <v>31</v>
      </c>
      <c r="O15" s="244"/>
      <c r="P15" s="180"/>
      <c r="R15" s="93"/>
    </row>
    <row r="16" spans="2:18" s="6" customFormat="1" ht="7.5" customHeight="1">
      <c r="B16" s="92"/>
      <c r="R16" s="93"/>
    </row>
    <row r="17" spans="2:18" s="6" customFormat="1" ht="15" customHeight="1">
      <c r="B17" s="92"/>
      <c r="D17" s="17" t="s">
        <v>34</v>
      </c>
      <c r="M17" s="17" t="s">
        <v>29</v>
      </c>
      <c r="O17" s="197"/>
      <c r="P17" s="180"/>
      <c r="R17" s="93"/>
    </row>
    <row r="18" spans="2:18" s="6" customFormat="1" ht="18" customHeight="1">
      <c r="B18" s="92"/>
      <c r="E18" s="15" t="s">
        <v>23</v>
      </c>
      <c r="M18" s="17" t="s">
        <v>31</v>
      </c>
      <c r="O18" s="197"/>
      <c r="P18" s="180"/>
      <c r="R18" s="93"/>
    </row>
    <row r="19" spans="2:18" s="6" customFormat="1" ht="7.5" customHeight="1">
      <c r="B19" s="92"/>
      <c r="R19" s="93"/>
    </row>
    <row r="20" spans="2:18" s="6" customFormat="1" ht="15" customHeight="1">
      <c r="B20" s="92"/>
      <c r="D20" s="17" t="s">
        <v>36</v>
      </c>
      <c r="M20" s="17" t="s">
        <v>29</v>
      </c>
      <c r="O20" s="197"/>
      <c r="P20" s="180"/>
      <c r="R20" s="93"/>
    </row>
    <row r="21" spans="2:18" s="6" customFormat="1" ht="18" customHeight="1">
      <c r="B21" s="92"/>
      <c r="E21" s="15" t="s">
        <v>37</v>
      </c>
      <c r="M21" s="17" t="s">
        <v>31</v>
      </c>
      <c r="O21" s="197"/>
      <c r="P21" s="180"/>
      <c r="R21" s="93"/>
    </row>
    <row r="22" spans="2:18" s="6" customFormat="1" ht="7.5" customHeight="1">
      <c r="B22" s="92"/>
      <c r="R22" s="93"/>
    </row>
    <row r="23" spans="2:18" s="6" customFormat="1" ht="7.5" customHeight="1">
      <c r="B23" s="9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R23" s="93"/>
    </row>
    <row r="24" spans="2:18" s="6" customFormat="1" ht="15" customHeight="1">
      <c r="B24" s="92"/>
      <c r="D24" s="95" t="s">
        <v>111</v>
      </c>
      <c r="M24" s="208">
        <f>$N$88</f>
        <v>0</v>
      </c>
      <c r="N24" s="180"/>
      <c r="O24" s="180"/>
      <c r="P24" s="180"/>
      <c r="R24" s="93"/>
    </row>
    <row r="25" spans="2:18" s="6" customFormat="1" ht="15" customHeight="1">
      <c r="B25" s="92"/>
      <c r="D25" s="21" t="s">
        <v>100</v>
      </c>
      <c r="M25" s="208">
        <f>$N$95</f>
        <v>0</v>
      </c>
      <c r="N25" s="180"/>
      <c r="O25" s="180"/>
      <c r="P25" s="180"/>
      <c r="R25" s="93"/>
    </row>
    <row r="26" spans="2:18" s="6" customFormat="1" ht="7.5" customHeight="1">
      <c r="B26" s="92"/>
      <c r="R26" s="93"/>
    </row>
    <row r="27" spans="2:18" s="6" customFormat="1" ht="26.25" customHeight="1">
      <c r="B27" s="92"/>
      <c r="D27" s="96" t="s">
        <v>40</v>
      </c>
      <c r="M27" s="243">
        <f>ROUND($M$24+$M$25,2)</f>
        <v>0</v>
      </c>
      <c r="N27" s="180"/>
      <c r="O27" s="180"/>
      <c r="P27" s="180"/>
      <c r="R27" s="93"/>
    </row>
    <row r="28" spans="2:18" s="6" customFormat="1" ht="7.5" customHeight="1">
      <c r="B28" s="92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R28" s="93"/>
    </row>
    <row r="29" spans="2:18" s="6" customFormat="1" ht="15" customHeight="1">
      <c r="B29" s="92"/>
      <c r="D29" s="27" t="s">
        <v>41</v>
      </c>
      <c r="E29" s="27" t="s">
        <v>42</v>
      </c>
      <c r="F29" s="28">
        <v>0.21</v>
      </c>
      <c r="G29" s="97" t="s">
        <v>43</v>
      </c>
      <c r="H29" s="240">
        <f>ROUND((((SUM($BE$95:$BE$102)+SUM($BE$120:$BE$145))+SUM($BE$147:$BE$151))),2)</f>
        <v>0</v>
      </c>
      <c r="I29" s="180"/>
      <c r="J29" s="180"/>
      <c r="M29" s="240">
        <f>ROUND((((SUM($BE$95:$BE$102)+SUM($BE$120:$BE$145))*$F$29)+SUM($BE$147:$BE$151)*$F$29),2)</f>
        <v>0</v>
      </c>
      <c r="N29" s="180"/>
      <c r="O29" s="180"/>
      <c r="P29" s="180"/>
      <c r="R29" s="93"/>
    </row>
    <row r="30" spans="2:18" s="6" customFormat="1" ht="15" customHeight="1">
      <c r="B30" s="92"/>
      <c r="E30" s="27" t="s">
        <v>44</v>
      </c>
      <c r="F30" s="28">
        <v>0.15</v>
      </c>
      <c r="G30" s="97" t="s">
        <v>43</v>
      </c>
      <c r="H30" s="240">
        <f>ROUND((((SUM($BF$95:$BF$102)+SUM($BF$120:$BF$145))+SUM($BF$147:$BF$151))),2)</f>
        <v>0</v>
      </c>
      <c r="I30" s="180"/>
      <c r="J30" s="180"/>
      <c r="M30" s="240">
        <f>ROUND((((SUM($BF$95:$BF$102)+SUM($BF$120:$BF$145))*$F$30)+SUM($BF$147:$BF$151)*$F$30),2)</f>
        <v>0</v>
      </c>
      <c r="N30" s="180"/>
      <c r="O30" s="180"/>
      <c r="P30" s="180"/>
      <c r="R30" s="93"/>
    </row>
    <row r="31" spans="2:18" s="6" customFormat="1" ht="15" customHeight="1" hidden="1">
      <c r="B31" s="92"/>
      <c r="E31" s="27" t="s">
        <v>45</v>
      </c>
      <c r="F31" s="28">
        <v>0.21</v>
      </c>
      <c r="G31" s="97" t="s">
        <v>43</v>
      </c>
      <c r="H31" s="240">
        <f>ROUND((((SUM($BG$95:$BG$102)+SUM($BG$120:$BG$145))+SUM($BG$147:$BG$151))),2)</f>
        <v>0</v>
      </c>
      <c r="I31" s="180"/>
      <c r="J31" s="180"/>
      <c r="M31" s="240">
        <v>0</v>
      </c>
      <c r="N31" s="180"/>
      <c r="O31" s="180"/>
      <c r="P31" s="180"/>
      <c r="R31" s="93"/>
    </row>
    <row r="32" spans="2:18" s="6" customFormat="1" ht="15" customHeight="1" hidden="1">
      <c r="B32" s="92"/>
      <c r="E32" s="27" t="s">
        <v>46</v>
      </c>
      <c r="F32" s="28">
        <v>0.15</v>
      </c>
      <c r="G32" s="97" t="s">
        <v>43</v>
      </c>
      <c r="H32" s="240">
        <f>ROUND((((SUM($BH$95:$BH$102)+SUM($BH$120:$BH$145))+SUM($BH$147:$BH$151))),2)</f>
        <v>0</v>
      </c>
      <c r="I32" s="180"/>
      <c r="J32" s="180"/>
      <c r="M32" s="240">
        <v>0</v>
      </c>
      <c r="N32" s="180"/>
      <c r="O32" s="180"/>
      <c r="P32" s="180"/>
      <c r="R32" s="93"/>
    </row>
    <row r="33" spans="2:18" s="6" customFormat="1" ht="15" customHeight="1" hidden="1">
      <c r="B33" s="92"/>
      <c r="E33" s="27" t="s">
        <v>47</v>
      </c>
      <c r="F33" s="28">
        <v>0</v>
      </c>
      <c r="G33" s="97" t="s">
        <v>43</v>
      </c>
      <c r="H33" s="240">
        <f>ROUND((((SUM($BI$95:$BI$102)+SUM($BI$120:$BI$145))+SUM($BI$147:$BI$151))),2)</f>
        <v>0</v>
      </c>
      <c r="I33" s="180"/>
      <c r="J33" s="180"/>
      <c r="M33" s="240">
        <v>0</v>
      </c>
      <c r="N33" s="180"/>
      <c r="O33" s="180"/>
      <c r="P33" s="180"/>
      <c r="R33" s="93"/>
    </row>
    <row r="34" spans="2:18" s="6" customFormat="1" ht="7.5" customHeight="1">
      <c r="B34" s="92"/>
      <c r="R34" s="93"/>
    </row>
    <row r="35" spans="2:18" s="6" customFormat="1" ht="26.25" customHeight="1">
      <c r="B35" s="92"/>
      <c r="C35" s="98"/>
      <c r="D35" s="32" t="s">
        <v>48</v>
      </c>
      <c r="E35" s="99"/>
      <c r="F35" s="99"/>
      <c r="G35" s="100" t="s">
        <v>49</v>
      </c>
      <c r="H35" s="34" t="s">
        <v>50</v>
      </c>
      <c r="I35" s="99"/>
      <c r="J35" s="99"/>
      <c r="K35" s="99"/>
      <c r="L35" s="194">
        <f>ROUND(SUM($M$27:$M$33),2)</f>
        <v>0</v>
      </c>
      <c r="M35" s="241"/>
      <c r="N35" s="241"/>
      <c r="O35" s="241"/>
      <c r="P35" s="242"/>
      <c r="Q35" s="98"/>
      <c r="R35" s="93"/>
    </row>
    <row r="36" spans="2:18" s="6" customFormat="1" ht="15" customHeight="1">
      <c r="B36" s="92"/>
      <c r="R36" s="93"/>
    </row>
    <row r="37" spans="2:18" s="6" customFormat="1" ht="15" customHeight="1">
      <c r="B37" s="92"/>
      <c r="R37" s="93"/>
    </row>
    <row r="38" spans="2:18" s="2" customFormat="1" ht="12" customHeight="1">
      <c r="B38" s="10"/>
      <c r="R38" s="11"/>
    </row>
    <row r="39" spans="2:18" s="2" customFormat="1" ht="12" customHeight="1">
      <c r="B39" s="10"/>
      <c r="R39" s="11"/>
    </row>
    <row r="40" spans="2:18" s="2" customFormat="1" ht="12" customHeight="1">
      <c r="B40" s="10"/>
      <c r="R40" s="11"/>
    </row>
    <row r="41" spans="2:18" s="2" customFormat="1" ht="12" customHeight="1">
      <c r="B41" s="10"/>
      <c r="R41" s="11"/>
    </row>
    <row r="42" spans="2:18" s="2" customFormat="1" ht="12" customHeight="1">
      <c r="B42" s="10"/>
      <c r="R42" s="11"/>
    </row>
    <row r="43" spans="2:18" s="2" customFormat="1" ht="12" customHeight="1">
      <c r="B43" s="10"/>
      <c r="R43" s="11"/>
    </row>
    <row r="44" spans="2:18" s="2" customFormat="1" ht="12" customHeight="1">
      <c r="B44" s="10"/>
      <c r="R44" s="11"/>
    </row>
    <row r="45" spans="2:18" s="2" customFormat="1" ht="12" customHeight="1">
      <c r="B45" s="10"/>
      <c r="R45" s="11"/>
    </row>
    <row r="46" spans="2:18" s="2" customFormat="1" ht="12" customHeight="1">
      <c r="B46" s="10"/>
      <c r="R46" s="11"/>
    </row>
    <row r="47" spans="2:18" s="2" customFormat="1" ht="12" customHeight="1">
      <c r="B47" s="10"/>
      <c r="R47" s="11"/>
    </row>
    <row r="48" spans="2:18" s="2" customFormat="1" ht="12" customHeight="1">
      <c r="B48" s="10"/>
      <c r="R48" s="11"/>
    </row>
    <row r="49" spans="2:18" s="2" customFormat="1" ht="12" customHeight="1">
      <c r="B49" s="10"/>
      <c r="R49" s="11"/>
    </row>
    <row r="50" spans="2:18" s="6" customFormat="1" ht="15" customHeight="1">
      <c r="B50" s="92"/>
      <c r="D50" s="35" t="s">
        <v>51</v>
      </c>
      <c r="E50" s="94"/>
      <c r="F50" s="94"/>
      <c r="G50" s="94"/>
      <c r="H50" s="101"/>
      <c r="J50" s="35" t="s">
        <v>52</v>
      </c>
      <c r="K50" s="94"/>
      <c r="L50" s="94"/>
      <c r="M50" s="94"/>
      <c r="N50" s="94"/>
      <c r="O50" s="94"/>
      <c r="P50" s="101"/>
      <c r="R50" s="93"/>
    </row>
    <row r="51" spans="2:18" s="2" customFormat="1" ht="12" customHeight="1">
      <c r="B51" s="10"/>
      <c r="D51" s="38"/>
      <c r="H51" s="39"/>
      <c r="J51" s="38"/>
      <c r="P51" s="39"/>
      <c r="R51" s="11"/>
    </row>
    <row r="52" spans="2:18" s="2" customFormat="1" ht="12" customHeight="1">
      <c r="B52" s="10"/>
      <c r="D52" s="38"/>
      <c r="H52" s="39"/>
      <c r="J52" s="38"/>
      <c r="P52" s="39"/>
      <c r="R52" s="11"/>
    </row>
    <row r="53" spans="2:18" s="2" customFormat="1" ht="12" customHeight="1">
      <c r="B53" s="10"/>
      <c r="D53" s="38"/>
      <c r="H53" s="39"/>
      <c r="J53" s="38"/>
      <c r="P53" s="39"/>
      <c r="R53" s="11"/>
    </row>
    <row r="54" spans="2:18" s="2" customFormat="1" ht="12" customHeight="1">
      <c r="B54" s="10"/>
      <c r="D54" s="38"/>
      <c r="H54" s="39"/>
      <c r="J54" s="38"/>
      <c r="P54" s="39"/>
      <c r="R54" s="11"/>
    </row>
    <row r="55" spans="2:18" s="2" customFormat="1" ht="12" customHeight="1">
      <c r="B55" s="10"/>
      <c r="D55" s="38"/>
      <c r="H55" s="39"/>
      <c r="J55" s="38"/>
      <c r="P55" s="39"/>
      <c r="R55" s="11"/>
    </row>
    <row r="56" spans="2:18" s="2" customFormat="1" ht="12" customHeight="1">
      <c r="B56" s="10"/>
      <c r="D56" s="38"/>
      <c r="H56" s="39"/>
      <c r="J56" s="38"/>
      <c r="P56" s="39"/>
      <c r="R56" s="11"/>
    </row>
    <row r="57" spans="2:18" s="2" customFormat="1" ht="12" customHeight="1">
      <c r="B57" s="10"/>
      <c r="D57" s="38"/>
      <c r="H57" s="39"/>
      <c r="J57" s="38"/>
      <c r="P57" s="39"/>
      <c r="R57" s="11"/>
    </row>
    <row r="58" spans="2:18" s="2" customFormat="1" ht="12" customHeight="1">
      <c r="B58" s="10"/>
      <c r="D58" s="38"/>
      <c r="H58" s="39"/>
      <c r="J58" s="38"/>
      <c r="P58" s="39"/>
      <c r="R58" s="11"/>
    </row>
    <row r="59" spans="2:18" s="6" customFormat="1" ht="15" customHeight="1">
      <c r="B59" s="92"/>
      <c r="D59" s="40" t="s">
        <v>53</v>
      </c>
      <c r="E59" s="102"/>
      <c r="F59" s="102"/>
      <c r="G59" s="42" t="s">
        <v>54</v>
      </c>
      <c r="H59" s="103"/>
      <c r="J59" s="40" t="s">
        <v>53</v>
      </c>
      <c r="K59" s="102"/>
      <c r="L59" s="102"/>
      <c r="M59" s="102"/>
      <c r="N59" s="42" t="s">
        <v>54</v>
      </c>
      <c r="O59" s="102"/>
      <c r="P59" s="103"/>
      <c r="R59" s="93"/>
    </row>
    <row r="60" spans="2:18" s="2" customFormat="1" ht="12" customHeight="1">
      <c r="B60" s="10"/>
      <c r="R60" s="11"/>
    </row>
    <row r="61" spans="2:18" s="6" customFormat="1" ht="15" customHeight="1">
      <c r="B61" s="92"/>
      <c r="D61" s="35" t="s">
        <v>55</v>
      </c>
      <c r="E61" s="94"/>
      <c r="F61" s="94"/>
      <c r="G61" s="94"/>
      <c r="H61" s="101"/>
      <c r="J61" s="35" t="s">
        <v>56</v>
      </c>
      <c r="K61" s="94"/>
      <c r="L61" s="94"/>
      <c r="M61" s="94"/>
      <c r="N61" s="94"/>
      <c r="O61" s="94"/>
      <c r="P61" s="101"/>
      <c r="R61" s="93"/>
    </row>
    <row r="62" spans="2:18" s="2" customFormat="1" ht="12" customHeight="1">
      <c r="B62" s="10"/>
      <c r="D62" s="38"/>
      <c r="H62" s="39"/>
      <c r="J62" s="38"/>
      <c r="P62" s="39"/>
      <c r="R62" s="11"/>
    </row>
    <row r="63" spans="2:18" s="2" customFormat="1" ht="12" customHeight="1">
      <c r="B63" s="10"/>
      <c r="D63" s="38"/>
      <c r="H63" s="39"/>
      <c r="J63" s="38"/>
      <c r="P63" s="39"/>
      <c r="R63" s="11"/>
    </row>
    <row r="64" spans="2:18" s="2" customFormat="1" ht="12" customHeight="1">
      <c r="B64" s="10"/>
      <c r="D64" s="38"/>
      <c r="H64" s="39"/>
      <c r="J64" s="38"/>
      <c r="P64" s="39"/>
      <c r="R64" s="11"/>
    </row>
    <row r="65" spans="2:18" s="2" customFormat="1" ht="12" customHeight="1">
      <c r="B65" s="10"/>
      <c r="D65" s="38"/>
      <c r="H65" s="39"/>
      <c r="J65" s="38"/>
      <c r="P65" s="39"/>
      <c r="R65" s="11"/>
    </row>
    <row r="66" spans="2:18" s="2" customFormat="1" ht="12" customHeight="1">
      <c r="B66" s="10"/>
      <c r="D66" s="38"/>
      <c r="H66" s="39"/>
      <c r="J66" s="38"/>
      <c r="P66" s="39"/>
      <c r="R66" s="11"/>
    </row>
    <row r="67" spans="2:18" s="2" customFormat="1" ht="12" customHeight="1">
      <c r="B67" s="10"/>
      <c r="D67" s="38"/>
      <c r="H67" s="39"/>
      <c r="J67" s="38"/>
      <c r="P67" s="39"/>
      <c r="R67" s="11"/>
    </row>
    <row r="68" spans="2:18" s="2" customFormat="1" ht="12" customHeight="1">
      <c r="B68" s="10"/>
      <c r="D68" s="38"/>
      <c r="H68" s="39"/>
      <c r="J68" s="38"/>
      <c r="P68" s="39"/>
      <c r="R68" s="11"/>
    </row>
    <row r="69" spans="2:18" s="2" customFormat="1" ht="12" customHeight="1">
      <c r="B69" s="10"/>
      <c r="D69" s="38"/>
      <c r="H69" s="39"/>
      <c r="J69" s="38"/>
      <c r="P69" s="39"/>
      <c r="R69" s="11"/>
    </row>
    <row r="70" spans="2:18" s="6" customFormat="1" ht="15" customHeight="1">
      <c r="B70" s="92"/>
      <c r="D70" s="40" t="s">
        <v>53</v>
      </c>
      <c r="E70" s="102"/>
      <c r="F70" s="102"/>
      <c r="G70" s="42" t="s">
        <v>54</v>
      </c>
      <c r="H70" s="103"/>
      <c r="J70" s="40" t="s">
        <v>53</v>
      </c>
      <c r="K70" s="102"/>
      <c r="L70" s="102"/>
      <c r="M70" s="102"/>
      <c r="N70" s="42" t="s">
        <v>54</v>
      </c>
      <c r="O70" s="102"/>
      <c r="P70" s="103"/>
      <c r="R70" s="93"/>
    </row>
    <row r="71" spans="2:18" s="6" customFormat="1" ht="15" customHeight="1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6"/>
    </row>
    <row r="75" spans="2:18" s="6" customFormat="1" ht="7.5" customHeight="1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9"/>
    </row>
    <row r="76" spans="2:18" s="6" customFormat="1" ht="37.5" customHeight="1">
      <c r="B76" s="92"/>
      <c r="C76" s="195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93"/>
    </row>
    <row r="77" spans="2:18" s="6" customFormat="1" ht="7.5" customHeight="1">
      <c r="B77" s="92"/>
      <c r="R77" s="93"/>
    </row>
    <row r="78" spans="2:18" s="6" customFormat="1" ht="30" customHeight="1">
      <c r="B78" s="92"/>
      <c r="C78" s="17" t="s">
        <v>16</v>
      </c>
      <c r="F78" s="234" t="str">
        <f>$F$6</f>
        <v>Parkoviště Ostrčilova před SVČ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R78" s="93"/>
    </row>
    <row r="79" spans="2:18" s="6" customFormat="1" ht="37.5" customHeight="1">
      <c r="B79" s="92"/>
      <c r="C79" s="52" t="s">
        <v>109</v>
      </c>
      <c r="F79" s="196" t="str">
        <f>$F$7</f>
        <v>E2 - 1 - Vodorovné a svislé dopravní značení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R79" s="93"/>
    </row>
    <row r="80" spans="2:18" s="6" customFormat="1" ht="7.5" customHeight="1">
      <c r="B80" s="92"/>
      <c r="R80" s="93"/>
    </row>
    <row r="81" spans="2:18" s="6" customFormat="1" ht="18" customHeight="1">
      <c r="B81" s="92"/>
      <c r="C81" s="17" t="s">
        <v>22</v>
      </c>
      <c r="F81" s="15" t="str">
        <f>$F$9</f>
        <v> </v>
      </c>
      <c r="K81" s="17" t="s">
        <v>24</v>
      </c>
      <c r="M81" s="235" t="str">
        <f>IF($O$9="","",$O$9)</f>
        <v>17.12.2014</v>
      </c>
      <c r="N81" s="180"/>
      <c r="O81" s="180"/>
      <c r="P81" s="180"/>
      <c r="R81" s="93"/>
    </row>
    <row r="82" spans="2:18" s="6" customFormat="1" ht="7.5" customHeight="1">
      <c r="B82" s="92"/>
      <c r="R82" s="93"/>
    </row>
    <row r="83" spans="2:18" s="6" customFormat="1" ht="13.5" customHeight="1">
      <c r="B83" s="92"/>
      <c r="C83" s="17" t="s">
        <v>28</v>
      </c>
      <c r="F83" s="15" t="str">
        <f>$E$12</f>
        <v>Statut. Město Ostrava městský obvod MOaP</v>
      </c>
      <c r="K83" s="17" t="s">
        <v>34</v>
      </c>
      <c r="M83" s="197" t="str">
        <f>$E$18</f>
        <v> </v>
      </c>
      <c r="N83" s="180"/>
      <c r="O83" s="180"/>
      <c r="P83" s="180"/>
      <c r="Q83" s="180"/>
      <c r="R83" s="93"/>
    </row>
    <row r="84" spans="2:18" s="6" customFormat="1" ht="15" customHeight="1">
      <c r="B84" s="92"/>
      <c r="C84" s="17" t="s">
        <v>32</v>
      </c>
      <c r="F84" s="15" t="str">
        <f>IF($E$15="","",$E$15)</f>
        <v> </v>
      </c>
      <c r="K84" s="17" t="s">
        <v>36</v>
      </c>
      <c r="M84" s="197" t="str">
        <f>$E$21</f>
        <v>UNI projekt</v>
      </c>
      <c r="N84" s="180"/>
      <c r="O84" s="180"/>
      <c r="P84" s="180"/>
      <c r="Q84" s="180"/>
      <c r="R84" s="93"/>
    </row>
    <row r="85" spans="2:18" s="6" customFormat="1" ht="11.25" customHeight="1">
      <c r="B85" s="92"/>
      <c r="R85" s="93"/>
    </row>
    <row r="86" spans="2:18" s="6" customFormat="1" ht="30" customHeight="1">
      <c r="B86" s="92"/>
      <c r="C86" s="239" t="s">
        <v>113</v>
      </c>
      <c r="D86" s="236"/>
      <c r="E86" s="236"/>
      <c r="F86" s="236"/>
      <c r="G86" s="236"/>
      <c r="H86" s="98"/>
      <c r="I86" s="98"/>
      <c r="J86" s="98"/>
      <c r="K86" s="98"/>
      <c r="L86" s="98"/>
      <c r="M86" s="98"/>
      <c r="N86" s="239" t="s">
        <v>114</v>
      </c>
      <c r="O86" s="180"/>
      <c r="P86" s="180"/>
      <c r="Q86" s="180"/>
      <c r="R86" s="93"/>
    </row>
    <row r="87" spans="2:18" s="6" customFormat="1" ht="11.25" customHeight="1">
      <c r="B87" s="92"/>
      <c r="R87" s="93"/>
    </row>
    <row r="88" spans="2:47" s="6" customFormat="1" ht="30" customHeight="1">
      <c r="B88" s="92"/>
      <c r="C88" s="62" t="s">
        <v>115</v>
      </c>
      <c r="N88" s="183">
        <f>ROUND($N$120,2)</f>
        <v>0</v>
      </c>
      <c r="O88" s="180"/>
      <c r="P88" s="180"/>
      <c r="Q88" s="180"/>
      <c r="R88" s="93"/>
      <c r="AU88" s="6" t="s">
        <v>116</v>
      </c>
    </row>
    <row r="89" spans="2:18" s="67" customFormat="1" ht="25.5" customHeight="1">
      <c r="B89" s="110"/>
      <c r="D89" s="111" t="s">
        <v>117</v>
      </c>
      <c r="N89" s="238">
        <f>ROUND($N$121,2)</f>
        <v>0</v>
      </c>
      <c r="O89" s="237"/>
      <c r="P89" s="237"/>
      <c r="Q89" s="237"/>
      <c r="R89" s="112"/>
    </row>
    <row r="90" spans="2:18" s="95" customFormat="1" ht="20.25" customHeight="1">
      <c r="B90" s="113"/>
      <c r="D90" s="80" t="s">
        <v>492</v>
      </c>
      <c r="N90" s="182">
        <f>ROUND($N$122,2)</f>
        <v>0</v>
      </c>
      <c r="O90" s="237"/>
      <c r="P90" s="237"/>
      <c r="Q90" s="237"/>
      <c r="R90" s="114"/>
    </row>
    <row r="91" spans="2:18" s="95" customFormat="1" ht="20.25" customHeight="1">
      <c r="B91" s="113"/>
      <c r="D91" s="80" t="s">
        <v>493</v>
      </c>
      <c r="N91" s="182">
        <f>ROUND($N$133,2)</f>
        <v>0</v>
      </c>
      <c r="O91" s="237"/>
      <c r="P91" s="237"/>
      <c r="Q91" s="237"/>
      <c r="R91" s="114"/>
    </row>
    <row r="92" spans="2:18" s="95" customFormat="1" ht="20.25" customHeight="1">
      <c r="B92" s="113"/>
      <c r="D92" s="80" t="s">
        <v>122</v>
      </c>
      <c r="N92" s="182">
        <f>ROUND($N$135,2)</f>
        <v>0</v>
      </c>
      <c r="O92" s="237"/>
      <c r="P92" s="237"/>
      <c r="Q92" s="237"/>
      <c r="R92" s="114"/>
    </row>
    <row r="93" spans="2:18" s="67" customFormat="1" ht="22.5" customHeight="1">
      <c r="B93" s="110"/>
      <c r="D93" s="111" t="s">
        <v>127</v>
      </c>
      <c r="N93" s="213">
        <f>$N$146</f>
        <v>0</v>
      </c>
      <c r="O93" s="237"/>
      <c r="P93" s="237"/>
      <c r="Q93" s="237"/>
      <c r="R93" s="112"/>
    </row>
    <row r="94" spans="2:18" s="6" customFormat="1" ht="22.5" customHeight="1">
      <c r="B94" s="92"/>
      <c r="R94" s="93"/>
    </row>
    <row r="95" spans="2:21" s="6" customFormat="1" ht="30" customHeight="1">
      <c r="B95" s="92"/>
      <c r="C95" s="62" t="s">
        <v>128</v>
      </c>
      <c r="N95" s="183">
        <f>ROUND($N$96+$N$97+$N$98+$N$99+$N$100+$N$101,2)</f>
        <v>0</v>
      </c>
      <c r="O95" s="180"/>
      <c r="P95" s="180"/>
      <c r="Q95" s="180"/>
      <c r="R95" s="93"/>
      <c r="T95" s="115"/>
      <c r="U95" s="116" t="s">
        <v>41</v>
      </c>
    </row>
    <row r="96" spans="2:62" s="6" customFormat="1" ht="18" customHeight="1">
      <c r="B96" s="92"/>
      <c r="D96" s="179" t="s">
        <v>129</v>
      </c>
      <c r="E96" s="180"/>
      <c r="F96" s="180"/>
      <c r="G96" s="180"/>
      <c r="H96" s="180"/>
      <c r="N96" s="181">
        <f>ROUND($N$88*$T$96,2)</f>
        <v>0</v>
      </c>
      <c r="O96" s="180"/>
      <c r="P96" s="180"/>
      <c r="Q96" s="180"/>
      <c r="R96" s="93"/>
      <c r="T96" s="117"/>
      <c r="U96" s="118" t="s">
        <v>42</v>
      </c>
      <c r="AY96" s="6" t="s">
        <v>94</v>
      </c>
      <c r="BE96" s="84">
        <f>IF($U$96="základní",$N$96,0)</f>
        <v>0</v>
      </c>
      <c r="BF96" s="84">
        <f>IF($U$96="snížená",$N$96,0)</f>
        <v>0</v>
      </c>
      <c r="BG96" s="84">
        <f>IF($U$96="zákl. přenesená",$N$96,0)</f>
        <v>0</v>
      </c>
      <c r="BH96" s="84">
        <f>IF($U$96="sníž. přenesená",$N$96,0)</f>
        <v>0</v>
      </c>
      <c r="BI96" s="84">
        <f>IF($U$96="nulová",$N$96,0)</f>
        <v>0</v>
      </c>
      <c r="BJ96" s="6" t="s">
        <v>21</v>
      </c>
    </row>
    <row r="97" spans="2:62" s="6" customFormat="1" ht="18" customHeight="1">
      <c r="B97" s="92"/>
      <c r="D97" s="179" t="s">
        <v>130</v>
      </c>
      <c r="E97" s="180"/>
      <c r="F97" s="180"/>
      <c r="G97" s="180"/>
      <c r="H97" s="180"/>
      <c r="N97" s="181">
        <f>ROUND($N$88*$T$97,2)</f>
        <v>0</v>
      </c>
      <c r="O97" s="180"/>
      <c r="P97" s="180"/>
      <c r="Q97" s="180"/>
      <c r="R97" s="93"/>
      <c r="T97" s="117"/>
      <c r="U97" s="118" t="s">
        <v>42</v>
      </c>
      <c r="AY97" s="6" t="s">
        <v>94</v>
      </c>
      <c r="BE97" s="84">
        <f>IF($U$97="základní",$N$97,0)</f>
        <v>0</v>
      </c>
      <c r="BF97" s="84">
        <f>IF($U$97="snížená",$N$97,0)</f>
        <v>0</v>
      </c>
      <c r="BG97" s="84">
        <f>IF($U$97="zákl. přenesená",$N$97,0)</f>
        <v>0</v>
      </c>
      <c r="BH97" s="84">
        <f>IF($U$97="sníž. přenesená",$N$97,0)</f>
        <v>0</v>
      </c>
      <c r="BI97" s="84">
        <f>IF($U$97="nulová",$N$97,0)</f>
        <v>0</v>
      </c>
      <c r="BJ97" s="6" t="s">
        <v>21</v>
      </c>
    </row>
    <row r="98" spans="2:62" s="6" customFormat="1" ht="18" customHeight="1">
      <c r="B98" s="92"/>
      <c r="D98" s="179" t="s">
        <v>131</v>
      </c>
      <c r="E98" s="180"/>
      <c r="F98" s="180"/>
      <c r="G98" s="180"/>
      <c r="H98" s="180"/>
      <c r="N98" s="181">
        <f>ROUND($N$88*$T$98,2)</f>
        <v>0</v>
      </c>
      <c r="O98" s="180"/>
      <c r="P98" s="180"/>
      <c r="Q98" s="180"/>
      <c r="R98" s="93"/>
      <c r="T98" s="117"/>
      <c r="U98" s="118" t="s">
        <v>42</v>
      </c>
      <c r="AY98" s="6" t="s">
        <v>94</v>
      </c>
      <c r="BE98" s="84">
        <f>IF($U$98="základní",$N$98,0)</f>
        <v>0</v>
      </c>
      <c r="BF98" s="84">
        <f>IF($U$98="snížená",$N$98,0)</f>
        <v>0</v>
      </c>
      <c r="BG98" s="84">
        <f>IF($U$98="zákl. přenesená",$N$98,0)</f>
        <v>0</v>
      </c>
      <c r="BH98" s="84">
        <f>IF($U$98="sníž. přenesená",$N$98,0)</f>
        <v>0</v>
      </c>
      <c r="BI98" s="84">
        <f>IF($U$98="nulová",$N$98,0)</f>
        <v>0</v>
      </c>
      <c r="BJ98" s="6" t="s">
        <v>21</v>
      </c>
    </row>
    <row r="99" spans="2:62" s="6" customFormat="1" ht="18" customHeight="1">
      <c r="B99" s="92"/>
      <c r="D99" s="179" t="s">
        <v>132</v>
      </c>
      <c r="E99" s="180"/>
      <c r="F99" s="180"/>
      <c r="G99" s="180"/>
      <c r="H99" s="180"/>
      <c r="N99" s="181">
        <f>ROUND($N$88*$T$99,2)</f>
        <v>0</v>
      </c>
      <c r="O99" s="180"/>
      <c r="P99" s="180"/>
      <c r="Q99" s="180"/>
      <c r="R99" s="93"/>
      <c r="T99" s="117"/>
      <c r="U99" s="118" t="s">
        <v>42</v>
      </c>
      <c r="AY99" s="6" t="s">
        <v>94</v>
      </c>
      <c r="BE99" s="84">
        <f>IF($U$99="základní",$N$99,0)</f>
        <v>0</v>
      </c>
      <c r="BF99" s="84">
        <f>IF($U$99="snížená",$N$99,0)</f>
        <v>0</v>
      </c>
      <c r="BG99" s="84">
        <f>IF($U$99="zákl. přenesená",$N$99,0)</f>
        <v>0</v>
      </c>
      <c r="BH99" s="84">
        <f>IF($U$99="sníž. přenesená",$N$99,0)</f>
        <v>0</v>
      </c>
      <c r="BI99" s="84">
        <f>IF($U$99="nulová",$N$99,0)</f>
        <v>0</v>
      </c>
      <c r="BJ99" s="6" t="s">
        <v>21</v>
      </c>
    </row>
    <row r="100" spans="2:62" s="6" customFormat="1" ht="18" customHeight="1">
      <c r="B100" s="92"/>
      <c r="D100" s="179" t="s">
        <v>133</v>
      </c>
      <c r="E100" s="180"/>
      <c r="F100" s="180"/>
      <c r="G100" s="180"/>
      <c r="H100" s="180"/>
      <c r="N100" s="181">
        <f>ROUND($N$88*$T$100,2)</f>
        <v>0</v>
      </c>
      <c r="O100" s="180"/>
      <c r="P100" s="180"/>
      <c r="Q100" s="180"/>
      <c r="R100" s="93"/>
      <c r="T100" s="117"/>
      <c r="U100" s="118" t="s">
        <v>42</v>
      </c>
      <c r="AY100" s="6" t="s">
        <v>94</v>
      </c>
      <c r="BE100" s="84">
        <f>IF($U$100="základní",$N$100,0)</f>
        <v>0</v>
      </c>
      <c r="BF100" s="84">
        <f>IF($U$100="snížená",$N$100,0)</f>
        <v>0</v>
      </c>
      <c r="BG100" s="84">
        <f>IF($U$100="zákl. přenesená",$N$100,0)</f>
        <v>0</v>
      </c>
      <c r="BH100" s="84">
        <f>IF($U$100="sníž. přenesená",$N$100,0)</f>
        <v>0</v>
      </c>
      <c r="BI100" s="84">
        <f>IF($U$100="nulová",$N$100,0)</f>
        <v>0</v>
      </c>
      <c r="BJ100" s="6" t="s">
        <v>21</v>
      </c>
    </row>
    <row r="101" spans="2:62" s="6" customFormat="1" ht="18" customHeight="1">
      <c r="B101" s="92"/>
      <c r="D101" s="80" t="s">
        <v>134</v>
      </c>
      <c r="N101" s="181">
        <f>ROUND($N$88*$T$101,2)</f>
        <v>0</v>
      </c>
      <c r="O101" s="180"/>
      <c r="P101" s="180"/>
      <c r="Q101" s="180"/>
      <c r="R101" s="93"/>
      <c r="T101" s="119"/>
      <c r="U101" s="120" t="s">
        <v>42</v>
      </c>
      <c r="AY101" s="6" t="s">
        <v>135</v>
      </c>
      <c r="BE101" s="84">
        <f>IF($U$101="základní",$N$101,0)</f>
        <v>0</v>
      </c>
      <c r="BF101" s="84">
        <f>IF($U$101="snížená",$N$101,0)</f>
        <v>0</v>
      </c>
      <c r="BG101" s="84">
        <f>IF($U$101="zákl. přenesená",$N$101,0)</f>
        <v>0</v>
      </c>
      <c r="BH101" s="84">
        <f>IF($U$101="sníž. přenesená",$N$101,0)</f>
        <v>0</v>
      </c>
      <c r="BI101" s="84">
        <f>IF($U$101="nulová",$N$101,0)</f>
        <v>0</v>
      </c>
      <c r="BJ101" s="6" t="s">
        <v>21</v>
      </c>
    </row>
    <row r="102" spans="2:18" s="6" customFormat="1" ht="12" customHeight="1">
      <c r="B102" s="92"/>
      <c r="R102" s="93"/>
    </row>
    <row r="103" spans="2:18" s="6" customFormat="1" ht="30" customHeight="1">
      <c r="B103" s="92"/>
      <c r="C103" s="91" t="s">
        <v>105</v>
      </c>
      <c r="D103" s="98"/>
      <c r="E103" s="98"/>
      <c r="F103" s="98"/>
      <c r="G103" s="98"/>
      <c r="H103" s="98"/>
      <c r="I103" s="98"/>
      <c r="J103" s="98"/>
      <c r="K103" s="98"/>
      <c r="L103" s="175">
        <f>ROUND(SUM($N$88+$N$95),2)</f>
        <v>0</v>
      </c>
      <c r="M103" s="236"/>
      <c r="N103" s="236"/>
      <c r="O103" s="236"/>
      <c r="P103" s="236"/>
      <c r="Q103" s="236"/>
      <c r="R103" s="93"/>
    </row>
    <row r="104" spans="2:18" s="6" customFormat="1" ht="7.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6"/>
    </row>
    <row r="108" spans="2:18" s="6" customFormat="1" ht="7.5" customHeight="1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9"/>
    </row>
    <row r="109" spans="2:18" s="6" customFormat="1" ht="37.5" customHeight="1">
      <c r="B109" s="92"/>
      <c r="C109" s="195" t="s">
        <v>136</v>
      </c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93"/>
    </row>
    <row r="110" spans="2:18" s="6" customFormat="1" ht="7.5" customHeight="1">
      <c r="B110" s="92"/>
      <c r="R110" s="93"/>
    </row>
    <row r="111" spans="2:18" s="6" customFormat="1" ht="30" customHeight="1">
      <c r="B111" s="92"/>
      <c r="C111" s="17" t="s">
        <v>16</v>
      </c>
      <c r="F111" s="234" t="str">
        <f>$F$6</f>
        <v>Parkoviště Ostrčilova před SVČ</v>
      </c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R111" s="93"/>
    </row>
    <row r="112" spans="2:18" s="6" customFormat="1" ht="37.5" customHeight="1">
      <c r="B112" s="92"/>
      <c r="C112" s="52" t="s">
        <v>109</v>
      </c>
      <c r="F112" s="196" t="str">
        <f>$F$7</f>
        <v>E2 - 1 - Vodorovné a svislé dopravní značení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R112" s="93"/>
    </row>
    <row r="113" spans="2:18" s="6" customFormat="1" ht="7.5" customHeight="1">
      <c r="B113" s="92"/>
      <c r="R113" s="93"/>
    </row>
    <row r="114" spans="2:18" s="6" customFormat="1" ht="18" customHeight="1">
      <c r="B114" s="92"/>
      <c r="C114" s="17" t="s">
        <v>22</v>
      </c>
      <c r="F114" s="15" t="str">
        <f>$F$9</f>
        <v> </v>
      </c>
      <c r="K114" s="17" t="s">
        <v>24</v>
      </c>
      <c r="M114" s="235" t="str">
        <f>IF($O$9="","",$O$9)</f>
        <v>17.12.2014</v>
      </c>
      <c r="N114" s="180"/>
      <c r="O114" s="180"/>
      <c r="P114" s="180"/>
      <c r="R114" s="93"/>
    </row>
    <row r="115" spans="2:18" s="6" customFormat="1" ht="7.5" customHeight="1">
      <c r="B115" s="92"/>
      <c r="R115" s="93"/>
    </row>
    <row r="116" spans="2:18" s="6" customFormat="1" ht="13.5" customHeight="1">
      <c r="B116" s="92"/>
      <c r="C116" s="17" t="s">
        <v>28</v>
      </c>
      <c r="F116" s="15" t="str">
        <f>$E$12</f>
        <v>Statut. Město Ostrava městský obvod MOaP</v>
      </c>
      <c r="K116" s="17" t="s">
        <v>34</v>
      </c>
      <c r="M116" s="197" t="str">
        <f>$E$18</f>
        <v> </v>
      </c>
      <c r="N116" s="180"/>
      <c r="O116" s="180"/>
      <c r="P116" s="180"/>
      <c r="Q116" s="180"/>
      <c r="R116" s="93"/>
    </row>
    <row r="117" spans="2:18" s="6" customFormat="1" ht="15" customHeight="1">
      <c r="B117" s="92"/>
      <c r="C117" s="17" t="s">
        <v>32</v>
      </c>
      <c r="F117" s="15" t="str">
        <f>IF($E$15="","",$E$15)</f>
        <v> </v>
      </c>
      <c r="K117" s="17" t="s">
        <v>36</v>
      </c>
      <c r="M117" s="197" t="str">
        <f>$E$21</f>
        <v>UNI projekt</v>
      </c>
      <c r="N117" s="180"/>
      <c r="O117" s="180"/>
      <c r="P117" s="180"/>
      <c r="Q117" s="180"/>
      <c r="R117" s="93"/>
    </row>
    <row r="118" spans="2:18" s="6" customFormat="1" ht="11.25" customHeight="1">
      <c r="B118" s="92"/>
      <c r="R118" s="93"/>
    </row>
    <row r="119" spans="2:27" s="121" customFormat="1" ht="30" customHeight="1">
      <c r="B119" s="122"/>
      <c r="C119" s="123" t="s">
        <v>137</v>
      </c>
      <c r="D119" s="124" t="s">
        <v>138</v>
      </c>
      <c r="E119" s="124" t="s">
        <v>59</v>
      </c>
      <c r="F119" s="231" t="s">
        <v>139</v>
      </c>
      <c r="G119" s="232"/>
      <c r="H119" s="232"/>
      <c r="I119" s="232"/>
      <c r="J119" s="124" t="s">
        <v>140</v>
      </c>
      <c r="K119" s="124" t="s">
        <v>141</v>
      </c>
      <c r="L119" s="231" t="s">
        <v>142</v>
      </c>
      <c r="M119" s="232"/>
      <c r="N119" s="231" t="s">
        <v>143</v>
      </c>
      <c r="O119" s="232"/>
      <c r="P119" s="232"/>
      <c r="Q119" s="233"/>
      <c r="R119" s="125"/>
      <c r="T119" s="58" t="s">
        <v>144</v>
      </c>
      <c r="U119" s="59" t="s">
        <v>41</v>
      </c>
      <c r="V119" s="59" t="s">
        <v>145</v>
      </c>
      <c r="W119" s="59" t="s">
        <v>146</v>
      </c>
      <c r="X119" s="59" t="s">
        <v>147</v>
      </c>
      <c r="Y119" s="59" t="s">
        <v>148</v>
      </c>
      <c r="Z119" s="59" t="s">
        <v>149</v>
      </c>
      <c r="AA119" s="60" t="s">
        <v>150</v>
      </c>
    </row>
    <row r="120" spans="2:63" s="6" customFormat="1" ht="30" customHeight="1">
      <c r="B120" s="92"/>
      <c r="C120" s="62" t="s">
        <v>111</v>
      </c>
      <c r="N120" s="220">
        <f>$BK$120</f>
        <v>0</v>
      </c>
      <c r="O120" s="180"/>
      <c r="P120" s="180"/>
      <c r="Q120" s="180"/>
      <c r="R120" s="93"/>
      <c r="T120" s="126"/>
      <c r="U120" s="94"/>
      <c r="V120" s="94"/>
      <c r="W120" s="127">
        <f>$W$121+$W$146</f>
        <v>23.11905</v>
      </c>
      <c r="X120" s="94"/>
      <c r="Y120" s="127">
        <f>$Y$121+$Y$146</f>
        <v>12.339262999999999</v>
      </c>
      <c r="Z120" s="94"/>
      <c r="AA120" s="128">
        <f>$AA$121+$AA$146</f>
        <v>0.018000000000000002</v>
      </c>
      <c r="AT120" s="6" t="s">
        <v>76</v>
      </c>
      <c r="AU120" s="6" t="s">
        <v>116</v>
      </c>
      <c r="BK120" s="129">
        <f>$BK$121+$BK$146</f>
        <v>0</v>
      </c>
    </row>
    <row r="121" spans="2:63" s="130" customFormat="1" ht="38.25" customHeight="1">
      <c r="B121" s="131"/>
      <c r="D121" s="132" t="s">
        <v>117</v>
      </c>
      <c r="N121" s="213">
        <f>$BK$121</f>
        <v>0</v>
      </c>
      <c r="O121" s="212"/>
      <c r="P121" s="212"/>
      <c r="Q121" s="212"/>
      <c r="R121" s="134"/>
      <c r="T121" s="135"/>
      <c r="W121" s="136">
        <f>$W$122+$W$133+$W$135</f>
        <v>23.11905</v>
      </c>
      <c r="Y121" s="136">
        <f>$Y$122+$Y$133+$Y$135</f>
        <v>12.339262999999999</v>
      </c>
      <c r="AA121" s="137">
        <f>$AA$122+$AA$133+$AA$135</f>
        <v>0.018000000000000002</v>
      </c>
      <c r="AR121" s="133" t="s">
        <v>21</v>
      </c>
      <c r="AT121" s="133" t="s">
        <v>76</v>
      </c>
      <c r="AU121" s="133" t="s">
        <v>77</v>
      </c>
      <c r="AY121" s="133" t="s">
        <v>151</v>
      </c>
      <c r="BK121" s="138">
        <f>$BK$122+$BK$133+$BK$135</f>
        <v>0</v>
      </c>
    </row>
    <row r="122" spans="2:63" s="130" customFormat="1" ht="20.25" customHeight="1">
      <c r="B122" s="131"/>
      <c r="D122" s="139" t="s">
        <v>492</v>
      </c>
      <c r="N122" s="211">
        <f>$BK$122</f>
        <v>0</v>
      </c>
      <c r="O122" s="212"/>
      <c r="P122" s="212"/>
      <c r="Q122" s="212"/>
      <c r="R122" s="134"/>
      <c r="T122" s="135"/>
      <c r="W122" s="136">
        <f>SUM($W$123:$W$132)</f>
        <v>14.0625</v>
      </c>
      <c r="Y122" s="136">
        <f>SUM($Y$123:$Y$132)</f>
        <v>0</v>
      </c>
      <c r="AA122" s="137">
        <f>SUM($AA$123:$AA$132)</f>
        <v>0</v>
      </c>
      <c r="AR122" s="133" t="s">
        <v>21</v>
      </c>
      <c r="AT122" s="133" t="s">
        <v>76</v>
      </c>
      <c r="AU122" s="133" t="s">
        <v>21</v>
      </c>
      <c r="AY122" s="133" t="s">
        <v>151</v>
      </c>
      <c r="BK122" s="138">
        <f>SUM($BK$123:$BK$132)</f>
        <v>0</v>
      </c>
    </row>
    <row r="123" spans="2:64" s="6" customFormat="1" ht="24" customHeight="1">
      <c r="B123" s="92"/>
      <c r="C123" s="140" t="s">
        <v>21</v>
      </c>
      <c r="D123" s="140" t="s">
        <v>152</v>
      </c>
      <c r="E123" s="141" t="s">
        <v>494</v>
      </c>
      <c r="F123" s="226" t="s">
        <v>495</v>
      </c>
      <c r="G123" s="218"/>
      <c r="H123" s="218"/>
      <c r="I123" s="218"/>
      <c r="J123" s="142" t="s">
        <v>189</v>
      </c>
      <c r="K123" s="143">
        <v>4.5</v>
      </c>
      <c r="L123" s="217">
        <v>0</v>
      </c>
      <c r="M123" s="218"/>
      <c r="N123" s="219">
        <f>ROUND($L$123*$K$123,2)</f>
        <v>0</v>
      </c>
      <c r="O123" s="218"/>
      <c r="P123" s="218"/>
      <c r="Q123" s="218"/>
      <c r="R123" s="93"/>
      <c r="T123" s="144"/>
      <c r="U123" s="29" t="s">
        <v>42</v>
      </c>
      <c r="V123" s="145">
        <v>2.948</v>
      </c>
      <c r="W123" s="145">
        <f>$V$123*$K$123</f>
        <v>13.266</v>
      </c>
      <c r="X123" s="145">
        <v>0</v>
      </c>
      <c r="Y123" s="145">
        <f>$X$123*$K$123</f>
        <v>0</v>
      </c>
      <c r="Z123" s="145">
        <v>0</v>
      </c>
      <c r="AA123" s="146">
        <f>$Z$123*$K$123</f>
        <v>0</v>
      </c>
      <c r="AR123" s="6" t="s">
        <v>156</v>
      </c>
      <c r="AT123" s="6" t="s">
        <v>152</v>
      </c>
      <c r="AU123" s="6" t="s">
        <v>107</v>
      </c>
      <c r="AY123" s="6" t="s">
        <v>151</v>
      </c>
      <c r="BE123" s="84">
        <f>IF($U$123="základní",$N$123,0)</f>
        <v>0</v>
      </c>
      <c r="BF123" s="84">
        <f>IF($U$123="snížená",$N$123,0)</f>
        <v>0</v>
      </c>
      <c r="BG123" s="84">
        <f>IF($U$123="zákl. přenesená",$N$123,0)</f>
        <v>0</v>
      </c>
      <c r="BH123" s="84">
        <f>IF($U$123="sníž. přenesená",$N$123,0)</f>
        <v>0</v>
      </c>
      <c r="BI123" s="84">
        <f>IF($U$123="nulová",$N$123,0)</f>
        <v>0</v>
      </c>
      <c r="BJ123" s="6" t="s">
        <v>21</v>
      </c>
      <c r="BK123" s="84">
        <f>ROUND($L$123*$K$123,2)</f>
        <v>0</v>
      </c>
      <c r="BL123" s="6" t="s">
        <v>156</v>
      </c>
    </row>
    <row r="124" spans="2:51" s="6" customFormat="1" ht="13.5" customHeight="1">
      <c r="B124" s="147"/>
      <c r="E124" s="148"/>
      <c r="F124" s="222" t="s">
        <v>496</v>
      </c>
      <c r="G124" s="223"/>
      <c r="H124" s="223"/>
      <c r="I124" s="223"/>
      <c r="K124" s="149">
        <v>4.5</v>
      </c>
      <c r="R124" s="150"/>
      <c r="T124" s="151"/>
      <c r="AA124" s="152"/>
      <c r="AT124" s="148" t="s">
        <v>158</v>
      </c>
      <c r="AU124" s="148" t="s">
        <v>107</v>
      </c>
      <c r="AV124" s="148" t="s">
        <v>107</v>
      </c>
      <c r="AW124" s="148" t="s">
        <v>116</v>
      </c>
      <c r="AX124" s="148" t="s">
        <v>77</v>
      </c>
      <c r="AY124" s="148" t="s">
        <v>151</v>
      </c>
    </row>
    <row r="125" spans="2:64" s="6" customFormat="1" ht="24" customHeight="1">
      <c r="B125" s="92"/>
      <c r="C125" s="140" t="s">
        <v>107</v>
      </c>
      <c r="D125" s="140" t="s">
        <v>152</v>
      </c>
      <c r="E125" s="141" t="s">
        <v>497</v>
      </c>
      <c r="F125" s="226" t="s">
        <v>498</v>
      </c>
      <c r="G125" s="218"/>
      <c r="H125" s="218"/>
      <c r="I125" s="218"/>
      <c r="J125" s="142" t="s">
        <v>189</v>
      </c>
      <c r="K125" s="143">
        <v>1.35</v>
      </c>
      <c r="L125" s="217">
        <v>0</v>
      </c>
      <c r="M125" s="218"/>
      <c r="N125" s="219">
        <f>ROUND($L$125*$K$125,2)</f>
        <v>0</v>
      </c>
      <c r="O125" s="218"/>
      <c r="P125" s="218"/>
      <c r="Q125" s="218"/>
      <c r="R125" s="93"/>
      <c r="T125" s="144"/>
      <c r="U125" s="29" t="s">
        <v>42</v>
      </c>
      <c r="V125" s="145">
        <v>0.59</v>
      </c>
      <c r="W125" s="145">
        <f>$V$125*$K$125</f>
        <v>0.7965</v>
      </c>
      <c r="X125" s="145">
        <v>0</v>
      </c>
      <c r="Y125" s="145">
        <f>$X$125*$K$125</f>
        <v>0</v>
      </c>
      <c r="Z125" s="145">
        <v>0</v>
      </c>
      <c r="AA125" s="146">
        <f>$Z$125*$K$125</f>
        <v>0</v>
      </c>
      <c r="AR125" s="6" t="s">
        <v>156</v>
      </c>
      <c r="AT125" s="6" t="s">
        <v>152</v>
      </c>
      <c r="AU125" s="6" t="s">
        <v>107</v>
      </c>
      <c r="AY125" s="6" t="s">
        <v>151</v>
      </c>
      <c r="BE125" s="84">
        <f>IF($U$125="základní",$N$125,0)</f>
        <v>0</v>
      </c>
      <c r="BF125" s="84">
        <f>IF($U$125="snížená",$N$125,0)</f>
        <v>0</v>
      </c>
      <c r="BG125" s="84">
        <f>IF($U$125="zákl. přenesená",$N$125,0)</f>
        <v>0</v>
      </c>
      <c r="BH125" s="84">
        <f>IF($U$125="sníž. přenesená",$N$125,0)</f>
        <v>0</v>
      </c>
      <c r="BI125" s="84">
        <f>IF($U$125="nulová",$N$125,0)</f>
        <v>0</v>
      </c>
      <c r="BJ125" s="6" t="s">
        <v>21</v>
      </c>
      <c r="BK125" s="84">
        <f>ROUND($L$125*$K$125,2)</f>
        <v>0</v>
      </c>
      <c r="BL125" s="6" t="s">
        <v>156</v>
      </c>
    </row>
    <row r="126" spans="2:47" s="6" customFormat="1" ht="15.75" customHeight="1">
      <c r="B126" s="92"/>
      <c r="F126" s="221" t="s">
        <v>197</v>
      </c>
      <c r="G126" s="180"/>
      <c r="H126" s="180"/>
      <c r="I126" s="180"/>
      <c r="R126" s="93"/>
      <c r="T126" s="159"/>
      <c r="AA126" s="160"/>
      <c r="AT126" s="6" t="s">
        <v>198</v>
      </c>
      <c r="AU126" s="6" t="s">
        <v>107</v>
      </c>
    </row>
    <row r="127" spans="2:64" s="6" customFormat="1" ht="24" customHeight="1">
      <c r="B127" s="92"/>
      <c r="C127" s="140" t="s">
        <v>163</v>
      </c>
      <c r="D127" s="140" t="s">
        <v>152</v>
      </c>
      <c r="E127" s="141" t="s">
        <v>216</v>
      </c>
      <c r="F127" s="226" t="s">
        <v>217</v>
      </c>
      <c r="G127" s="218"/>
      <c r="H127" s="218"/>
      <c r="I127" s="218"/>
      <c r="J127" s="142" t="s">
        <v>189</v>
      </c>
      <c r="K127" s="143">
        <v>4.5</v>
      </c>
      <c r="L127" s="217">
        <v>0</v>
      </c>
      <c r="M127" s="218"/>
      <c r="N127" s="219">
        <f>ROUND($L$127*$K$127,2)</f>
        <v>0</v>
      </c>
      <c r="O127" s="218"/>
      <c r="P127" s="218"/>
      <c r="Q127" s="218"/>
      <c r="R127" s="93"/>
      <c r="T127" s="144"/>
      <c r="U127" s="29" t="s">
        <v>42</v>
      </c>
      <c r="V127" s="145">
        <v>0</v>
      </c>
      <c r="W127" s="145">
        <f>$V$127*$K$127</f>
        <v>0</v>
      </c>
      <c r="X127" s="145">
        <v>0</v>
      </c>
      <c r="Y127" s="145">
        <f>$X$127*$K$127</f>
        <v>0</v>
      </c>
      <c r="Z127" s="145">
        <v>0</v>
      </c>
      <c r="AA127" s="146">
        <f>$Z$127*$K$127</f>
        <v>0</v>
      </c>
      <c r="AR127" s="6" t="s">
        <v>156</v>
      </c>
      <c r="AT127" s="6" t="s">
        <v>152</v>
      </c>
      <c r="AU127" s="6" t="s">
        <v>107</v>
      </c>
      <c r="AY127" s="6" t="s">
        <v>151</v>
      </c>
      <c r="BE127" s="84">
        <f>IF($U$127="základní",$N$127,0)</f>
        <v>0</v>
      </c>
      <c r="BF127" s="84">
        <f>IF($U$127="snížená",$N$127,0)</f>
        <v>0</v>
      </c>
      <c r="BG127" s="84">
        <f>IF($U$127="zákl. přenesená",$N$127,0)</f>
        <v>0</v>
      </c>
      <c r="BH127" s="84">
        <f>IF($U$127="sníž. přenesená",$N$127,0)</f>
        <v>0</v>
      </c>
      <c r="BI127" s="84">
        <f>IF($U$127="nulová",$N$127,0)</f>
        <v>0</v>
      </c>
      <c r="BJ127" s="6" t="s">
        <v>21</v>
      </c>
      <c r="BK127" s="84">
        <f>ROUND($L$127*$K$127,2)</f>
        <v>0</v>
      </c>
      <c r="BL127" s="6" t="s">
        <v>156</v>
      </c>
    </row>
    <row r="128" spans="2:64" s="6" customFormat="1" ht="13.5" customHeight="1">
      <c r="B128" s="92"/>
      <c r="C128" s="140" t="s">
        <v>156</v>
      </c>
      <c r="D128" s="140" t="s">
        <v>152</v>
      </c>
      <c r="E128" s="141" t="s">
        <v>220</v>
      </c>
      <c r="F128" s="226" t="s">
        <v>221</v>
      </c>
      <c r="G128" s="218"/>
      <c r="H128" s="218"/>
      <c r="I128" s="218"/>
      <c r="J128" s="142" t="s">
        <v>189</v>
      </c>
      <c r="K128" s="143">
        <v>4.5</v>
      </c>
      <c r="L128" s="217">
        <v>0</v>
      </c>
      <c r="M128" s="218"/>
      <c r="N128" s="219">
        <f>ROUND($L$128*$K$128,2)</f>
        <v>0</v>
      </c>
      <c r="O128" s="218"/>
      <c r="P128" s="218"/>
      <c r="Q128" s="218"/>
      <c r="R128" s="93"/>
      <c r="T128" s="144"/>
      <c r="U128" s="29" t="s">
        <v>42</v>
      </c>
      <c r="V128" s="145">
        <v>0</v>
      </c>
      <c r="W128" s="145">
        <f>$V$128*$K$128</f>
        <v>0</v>
      </c>
      <c r="X128" s="145">
        <v>0</v>
      </c>
      <c r="Y128" s="145">
        <f>$X$128*$K$128</f>
        <v>0</v>
      </c>
      <c r="Z128" s="145">
        <v>0</v>
      </c>
      <c r="AA128" s="146">
        <f>$Z$128*$K$128</f>
        <v>0</v>
      </c>
      <c r="AR128" s="6" t="s">
        <v>156</v>
      </c>
      <c r="AT128" s="6" t="s">
        <v>152</v>
      </c>
      <c r="AU128" s="6" t="s">
        <v>107</v>
      </c>
      <c r="AY128" s="6" t="s">
        <v>151</v>
      </c>
      <c r="BE128" s="84">
        <f>IF($U$128="základní",$N$128,0)</f>
        <v>0</v>
      </c>
      <c r="BF128" s="84">
        <f>IF($U$128="snížená",$N$128,0)</f>
        <v>0</v>
      </c>
      <c r="BG128" s="84">
        <f>IF($U$128="zákl. přenesená",$N$128,0)</f>
        <v>0</v>
      </c>
      <c r="BH128" s="84">
        <f>IF($U$128="sníž. přenesená",$N$128,0)</f>
        <v>0</v>
      </c>
      <c r="BI128" s="84">
        <f>IF($U$128="nulová",$N$128,0)</f>
        <v>0</v>
      </c>
      <c r="BJ128" s="6" t="s">
        <v>21</v>
      </c>
      <c r="BK128" s="84">
        <f>ROUND($L$128*$K$128,2)</f>
        <v>0</v>
      </c>
      <c r="BL128" s="6" t="s">
        <v>156</v>
      </c>
    </row>
    <row r="129" spans="2:64" s="6" customFormat="1" ht="13.5" customHeight="1">
      <c r="B129" s="92"/>
      <c r="C129" s="140" t="s">
        <v>169</v>
      </c>
      <c r="D129" s="140" t="s">
        <v>152</v>
      </c>
      <c r="E129" s="141" t="s">
        <v>223</v>
      </c>
      <c r="F129" s="226" t="s">
        <v>224</v>
      </c>
      <c r="G129" s="218"/>
      <c r="H129" s="218"/>
      <c r="I129" s="218"/>
      <c r="J129" s="142" t="s">
        <v>189</v>
      </c>
      <c r="K129" s="143">
        <v>4.5</v>
      </c>
      <c r="L129" s="217">
        <v>0</v>
      </c>
      <c r="M129" s="218"/>
      <c r="N129" s="219">
        <f>ROUND($L$129*$K$129,2)</f>
        <v>0</v>
      </c>
      <c r="O129" s="218"/>
      <c r="P129" s="218"/>
      <c r="Q129" s="218"/>
      <c r="R129" s="93"/>
      <c r="T129" s="144"/>
      <c r="U129" s="29" t="s">
        <v>42</v>
      </c>
      <c r="V129" s="145">
        <v>0</v>
      </c>
      <c r="W129" s="145">
        <f>$V$129*$K$129</f>
        <v>0</v>
      </c>
      <c r="X129" s="145">
        <v>0</v>
      </c>
      <c r="Y129" s="145">
        <f>$X$129*$K$129</f>
        <v>0</v>
      </c>
      <c r="Z129" s="145">
        <v>0</v>
      </c>
      <c r="AA129" s="146">
        <f>$Z$129*$K$129</f>
        <v>0</v>
      </c>
      <c r="AR129" s="6" t="s">
        <v>156</v>
      </c>
      <c r="AT129" s="6" t="s">
        <v>152</v>
      </c>
      <c r="AU129" s="6" t="s">
        <v>107</v>
      </c>
      <c r="AY129" s="6" t="s">
        <v>151</v>
      </c>
      <c r="BE129" s="84">
        <f>IF($U$129="základní",$N$129,0)</f>
        <v>0</v>
      </c>
      <c r="BF129" s="84">
        <f>IF($U$129="snížená",$N$129,0)</f>
        <v>0</v>
      </c>
      <c r="BG129" s="84">
        <f>IF($U$129="zákl. přenesená",$N$129,0)</f>
        <v>0</v>
      </c>
      <c r="BH129" s="84">
        <f>IF($U$129="sníž. přenesená",$N$129,0)</f>
        <v>0</v>
      </c>
      <c r="BI129" s="84">
        <f>IF($U$129="nulová",$N$129,0)</f>
        <v>0</v>
      </c>
      <c r="BJ129" s="6" t="s">
        <v>21</v>
      </c>
      <c r="BK129" s="84">
        <f>ROUND($L$129*$K$129,2)</f>
        <v>0</v>
      </c>
      <c r="BL129" s="6" t="s">
        <v>156</v>
      </c>
    </row>
    <row r="130" spans="2:64" s="6" customFormat="1" ht="13.5" customHeight="1">
      <c r="B130" s="92"/>
      <c r="C130" s="140" t="s">
        <v>172</v>
      </c>
      <c r="D130" s="140" t="s">
        <v>152</v>
      </c>
      <c r="E130" s="141" t="s">
        <v>499</v>
      </c>
      <c r="F130" s="226" t="s">
        <v>500</v>
      </c>
      <c r="G130" s="218"/>
      <c r="H130" s="218"/>
      <c r="I130" s="218"/>
      <c r="J130" s="142" t="s">
        <v>189</v>
      </c>
      <c r="K130" s="143">
        <v>4.5</v>
      </c>
      <c r="L130" s="217">
        <v>0</v>
      </c>
      <c r="M130" s="218"/>
      <c r="N130" s="219">
        <f>ROUND($L$130*$K$130,2)</f>
        <v>0</v>
      </c>
      <c r="O130" s="218"/>
      <c r="P130" s="218"/>
      <c r="Q130" s="218"/>
      <c r="R130" s="93"/>
      <c r="T130" s="144"/>
      <c r="U130" s="29" t="s">
        <v>42</v>
      </c>
      <c r="V130" s="145">
        <v>0</v>
      </c>
      <c r="W130" s="145">
        <f>$V$130*$K$130</f>
        <v>0</v>
      </c>
      <c r="X130" s="145">
        <v>0</v>
      </c>
      <c r="Y130" s="145">
        <f>$X$130*$K$130</f>
        <v>0</v>
      </c>
      <c r="Z130" s="145">
        <v>0</v>
      </c>
      <c r="AA130" s="146">
        <f>$Z$130*$K$130</f>
        <v>0</v>
      </c>
      <c r="AR130" s="6" t="s">
        <v>156</v>
      </c>
      <c r="AT130" s="6" t="s">
        <v>152</v>
      </c>
      <c r="AU130" s="6" t="s">
        <v>107</v>
      </c>
      <c r="AY130" s="6" t="s">
        <v>151</v>
      </c>
      <c r="BE130" s="84">
        <f>IF($U$130="základní",$N$130,0)</f>
        <v>0</v>
      </c>
      <c r="BF130" s="84">
        <f>IF($U$130="snížená",$N$130,0)</f>
        <v>0</v>
      </c>
      <c r="BG130" s="84">
        <f>IF($U$130="zákl. přenesená",$N$130,0)</f>
        <v>0</v>
      </c>
      <c r="BH130" s="84">
        <f>IF($U$130="sníž. přenesená",$N$130,0)</f>
        <v>0</v>
      </c>
      <c r="BI130" s="84">
        <f>IF($U$130="nulová",$N$130,0)</f>
        <v>0</v>
      </c>
      <c r="BJ130" s="6" t="s">
        <v>21</v>
      </c>
      <c r="BK130" s="84">
        <f>ROUND($L$130*$K$130,2)</f>
        <v>0</v>
      </c>
      <c r="BL130" s="6" t="s">
        <v>156</v>
      </c>
    </row>
    <row r="131" spans="2:64" s="6" customFormat="1" ht="24" customHeight="1">
      <c r="B131" s="92"/>
      <c r="C131" s="140" t="s">
        <v>176</v>
      </c>
      <c r="D131" s="140" t="s">
        <v>152</v>
      </c>
      <c r="E131" s="141" t="s">
        <v>229</v>
      </c>
      <c r="F131" s="226" t="s">
        <v>230</v>
      </c>
      <c r="G131" s="218"/>
      <c r="H131" s="218"/>
      <c r="I131" s="218"/>
      <c r="J131" s="142" t="s">
        <v>231</v>
      </c>
      <c r="K131" s="143">
        <v>8.325</v>
      </c>
      <c r="L131" s="217">
        <v>0</v>
      </c>
      <c r="M131" s="218"/>
      <c r="N131" s="219">
        <f>ROUND($L$131*$K$131,2)</f>
        <v>0</v>
      </c>
      <c r="O131" s="218"/>
      <c r="P131" s="218"/>
      <c r="Q131" s="218"/>
      <c r="R131" s="93"/>
      <c r="T131" s="144"/>
      <c r="U131" s="29" t="s">
        <v>42</v>
      </c>
      <c r="V131" s="145">
        <v>0</v>
      </c>
      <c r="W131" s="145">
        <f>$V$131*$K$131</f>
        <v>0</v>
      </c>
      <c r="X131" s="145">
        <v>0</v>
      </c>
      <c r="Y131" s="145">
        <f>$X$131*$K$131</f>
        <v>0</v>
      </c>
      <c r="Z131" s="145">
        <v>0</v>
      </c>
      <c r="AA131" s="146">
        <f>$Z$131*$K$131</f>
        <v>0</v>
      </c>
      <c r="AR131" s="6" t="s">
        <v>156</v>
      </c>
      <c r="AT131" s="6" t="s">
        <v>152</v>
      </c>
      <c r="AU131" s="6" t="s">
        <v>107</v>
      </c>
      <c r="AY131" s="6" t="s">
        <v>151</v>
      </c>
      <c r="BE131" s="84">
        <f>IF($U$131="základní",$N$131,0)</f>
        <v>0</v>
      </c>
      <c r="BF131" s="84">
        <f>IF($U$131="snížená",$N$131,0)</f>
        <v>0</v>
      </c>
      <c r="BG131" s="84">
        <f>IF($U$131="zákl. přenesená",$N$131,0)</f>
        <v>0</v>
      </c>
      <c r="BH131" s="84">
        <f>IF($U$131="sníž. přenesená",$N$131,0)</f>
        <v>0</v>
      </c>
      <c r="BI131" s="84">
        <f>IF($U$131="nulová",$N$131,0)</f>
        <v>0</v>
      </c>
      <c r="BJ131" s="6" t="s">
        <v>21</v>
      </c>
      <c r="BK131" s="84">
        <f>ROUND($L$131*$K$131,2)</f>
        <v>0</v>
      </c>
      <c r="BL131" s="6" t="s">
        <v>156</v>
      </c>
    </row>
    <row r="132" spans="2:51" s="6" customFormat="1" ht="13.5" customHeight="1">
      <c r="B132" s="147"/>
      <c r="E132" s="148"/>
      <c r="F132" s="222" t="s">
        <v>501</v>
      </c>
      <c r="G132" s="223"/>
      <c r="H132" s="223"/>
      <c r="I132" s="223"/>
      <c r="K132" s="149">
        <v>8.325</v>
      </c>
      <c r="R132" s="150"/>
      <c r="T132" s="151"/>
      <c r="AA132" s="152"/>
      <c r="AT132" s="148" t="s">
        <v>158</v>
      </c>
      <c r="AU132" s="148" t="s">
        <v>107</v>
      </c>
      <c r="AV132" s="148" t="s">
        <v>107</v>
      </c>
      <c r="AW132" s="148" t="s">
        <v>116</v>
      </c>
      <c r="AX132" s="148" t="s">
        <v>77</v>
      </c>
      <c r="AY132" s="148" t="s">
        <v>151</v>
      </c>
    </row>
    <row r="133" spans="2:63" s="130" customFormat="1" ht="30" customHeight="1">
      <c r="B133" s="131"/>
      <c r="D133" s="139" t="s">
        <v>493</v>
      </c>
      <c r="N133" s="211">
        <f>$BK$133</f>
        <v>0</v>
      </c>
      <c r="O133" s="212"/>
      <c r="P133" s="212"/>
      <c r="Q133" s="212"/>
      <c r="R133" s="134"/>
      <c r="T133" s="135"/>
      <c r="W133" s="136">
        <f>$W$134</f>
        <v>3.11355</v>
      </c>
      <c r="Y133" s="136">
        <f>$Y$134</f>
        <v>11.168883</v>
      </c>
      <c r="AA133" s="137">
        <f>$AA$134</f>
        <v>0</v>
      </c>
      <c r="AR133" s="133" t="s">
        <v>21</v>
      </c>
      <c r="AT133" s="133" t="s">
        <v>76</v>
      </c>
      <c r="AU133" s="133" t="s">
        <v>21</v>
      </c>
      <c r="AY133" s="133" t="s">
        <v>151</v>
      </c>
      <c r="BK133" s="138">
        <f>$BK$134</f>
        <v>0</v>
      </c>
    </row>
    <row r="134" spans="2:64" s="6" customFormat="1" ht="13.5" customHeight="1">
      <c r="B134" s="92"/>
      <c r="C134" s="140" t="s">
        <v>179</v>
      </c>
      <c r="D134" s="140" t="s">
        <v>152</v>
      </c>
      <c r="E134" s="141" t="s">
        <v>502</v>
      </c>
      <c r="F134" s="226" t="s">
        <v>503</v>
      </c>
      <c r="G134" s="218"/>
      <c r="H134" s="218"/>
      <c r="I134" s="218"/>
      <c r="J134" s="142" t="s">
        <v>189</v>
      </c>
      <c r="K134" s="143">
        <v>4.95</v>
      </c>
      <c r="L134" s="217">
        <v>0</v>
      </c>
      <c r="M134" s="218"/>
      <c r="N134" s="219">
        <f>ROUND($L$134*$K$134,2)</f>
        <v>0</v>
      </c>
      <c r="O134" s="218"/>
      <c r="P134" s="218"/>
      <c r="Q134" s="218"/>
      <c r="R134" s="93"/>
      <c r="T134" s="144"/>
      <c r="U134" s="29" t="s">
        <v>42</v>
      </c>
      <c r="V134" s="145">
        <v>0.629</v>
      </c>
      <c r="W134" s="145">
        <f>$V$134*$K$134</f>
        <v>3.11355</v>
      </c>
      <c r="X134" s="145">
        <v>2.25634</v>
      </c>
      <c r="Y134" s="145">
        <f>$X$134*$K$134</f>
        <v>11.168883</v>
      </c>
      <c r="Z134" s="145">
        <v>0</v>
      </c>
      <c r="AA134" s="146">
        <f>$Z$134*$K$134</f>
        <v>0</v>
      </c>
      <c r="AR134" s="6" t="s">
        <v>156</v>
      </c>
      <c r="AT134" s="6" t="s">
        <v>152</v>
      </c>
      <c r="AU134" s="6" t="s">
        <v>107</v>
      </c>
      <c r="AY134" s="6" t="s">
        <v>151</v>
      </c>
      <c r="BE134" s="84">
        <f>IF($U$134="základní",$N$134,0)</f>
        <v>0</v>
      </c>
      <c r="BF134" s="84">
        <f>IF($U$134="snížená",$N$134,0)</f>
        <v>0</v>
      </c>
      <c r="BG134" s="84">
        <f>IF($U$134="zákl. přenesená",$N$134,0)</f>
        <v>0</v>
      </c>
      <c r="BH134" s="84">
        <f>IF($U$134="sníž. přenesená",$N$134,0)</f>
        <v>0</v>
      </c>
      <c r="BI134" s="84">
        <f>IF($U$134="nulová",$N$134,0)</f>
        <v>0</v>
      </c>
      <c r="BJ134" s="6" t="s">
        <v>21</v>
      </c>
      <c r="BK134" s="84">
        <f>ROUND($L$134*$K$134,2)</f>
        <v>0</v>
      </c>
      <c r="BL134" s="6" t="s">
        <v>156</v>
      </c>
    </row>
    <row r="135" spans="2:63" s="130" customFormat="1" ht="30" customHeight="1">
      <c r="B135" s="131"/>
      <c r="D135" s="139" t="s">
        <v>122</v>
      </c>
      <c r="N135" s="211">
        <f>$BK$135</f>
        <v>0</v>
      </c>
      <c r="O135" s="212"/>
      <c r="P135" s="212"/>
      <c r="Q135" s="212"/>
      <c r="R135" s="134"/>
      <c r="T135" s="135"/>
      <c r="W135" s="136">
        <f>SUM($W$136:$W$145)</f>
        <v>5.9430000000000005</v>
      </c>
      <c r="Y135" s="136">
        <f>SUM($Y$136:$Y$145)</f>
        <v>1.17038</v>
      </c>
      <c r="AA135" s="137">
        <f>SUM($AA$136:$AA$145)</f>
        <v>0.018000000000000002</v>
      </c>
      <c r="AR135" s="133" t="s">
        <v>21</v>
      </c>
      <c r="AT135" s="133" t="s">
        <v>76</v>
      </c>
      <c r="AU135" s="133" t="s">
        <v>21</v>
      </c>
      <c r="AY135" s="133" t="s">
        <v>151</v>
      </c>
      <c r="BK135" s="138">
        <f>SUM($BK$136:$BK$145)</f>
        <v>0</v>
      </c>
    </row>
    <row r="136" spans="2:64" s="6" customFormat="1" ht="24" customHeight="1">
      <c r="B136" s="92"/>
      <c r="C136" s="140" t="s">
        <v>186</v>
      </c>
      <c r="D136" s="140" t="s">
        <v>152</v>
      </c>
      <c r="E136" s="141" t="s">
        <v>504</v>
      </c>
      <c r="F136" s="226" t="s">
        <v>505</v>
      </c>
      <c r="G136" s="218"/>
      <c r="H136" s="218"/>
      <c r="I136" s="218"/>
      <c r="J136" s="142" t="s">
        <v>162</v>
      </c>
      <c r="K136" s="143">
        <v>11</v>
      </c>
      <c r="L136" s="217">
        <v>0</v>
      </c>
      <c r="M136" s="218"/>
      <c r="N136" s="219">
        <f>ROUND($L$136*$K$136,2)</f>
        <v>0</v>
      </c>
      <c r="O136" s="218"/>
      <c r="P136" s="218"/>
      <c r="Q136" s="218"/>
      <c r="R136" s="93"/>
      <c r="T136" s="144"/>
      <c r="U136" s="29" t="s">
        <v>42</v>
      </c>
      <c r="V136" s="145">
        <v>0</v>
      </c>
      <c r="W136" s="145">
        <f>$V$136*$K$136</f>
        <v>0</v>
      </c>
      <c r="X136" s="145">
        <v>0.0007</v>
      </c>
      <c r="Y136" s="145">
        <f>$X$136*$K$136</f>
        <v>0.0077</v>
      </c>
      <c r="Z136" s="145">
        <v>0</v>
      </c>
      <c r="AA136" s="146">
        <f>$Z$136*$K$136</f>
        <v>0</v>
      </c>
      <c r="AR136" s="6" t="s">
        <v>156</v>
      </c>
      <c r="AT136" s="6" t="s">
        <v>152</v>
      </c>
      <c r="AU136" s="6" t="s">
        <v>107</v>
      </c>
      <c r="AY136" s="6" t="s">
        <v>151</v>
      </c>
      <c r="BE136" s="84">
        <f>IF($U$136="základní",$N$136,0)</f>
        <v>0</v>
      </c>
      <c r="BF136" s="84">
        <f>IF($U$136="snížená",$N$136,0)</f>
        <v>0</v>
      </c>
      <c r="BG136" s="84">
        <f>IF($U$136="zákl. přenesená",$N$136,0)</f>
        <v>0</v>
      </c>
      <c r="BH136" s="84">
        <f>IF($U$136="sníž. přenesená",$N$136,0)</f>
        <v>0</v>
      </c>
      <c r="BI136" s="84">
        <f>IF($U$136="nulová",$N$136,0)</f>
        <v>0</v>
      </c>
      <c r="BJ136" s="6" t="s">
        <v>21</v>
      </c>
      <c r="BK136" s="84">
        <f>ROUND($L$136*$K$136,2)</f>
        <v>0</v>
      </c>
      <c r="BL136" s="6" t="s">
        <v>156</v>
      </c>
    </row>
    <row r="137" spans="2:64" s="6" customFormat="1" ht="13.5" customHeight="1">
      <c r="B137" s="92"/>
      <c r="C137" s="161" t="s">
        <v>26</v>
      </c>
      <c r="D137" s="161" t="s">
        <v>259</v>
      </c>
      <c r="E137" s="162" t="s">
        <v>506</v>
      </c>
      <c r="F137" s="227" t="s">
        <v>507</v>
      </c>
      <c r="G137" s="228"/>
      <c r="H137" s="228"/>
      <c r="I137" s="228"/>
      <c r="J137" s="163" t="s">
        <v>162</v>
      </c>
      <c r="K137" s="164">
        <v>8</v>
      </c>
      <c r="L137" s="229">
        <v>0</v>
      </c>
      <c r="M137" s="228"/>
      <c r="N137" s="230">
        <f>ROUND($L$137*$K$137,2)</f>
        <v>0</v>
      </c>
      <c r="O137" s="218"/>
      <c r="P137" s="218"/>
      <c r="Q137" s="218"/>
      <c r="R137" s="93"/>
      <c r="T137" s="144"/>
      <c r="U137" s="29" t="s">
        <v>42</v>
      </c>
      <c r="V137" s="145">
        <v>0</v>
      </c>
      <c r="W137" s="145">
        <f>$V$137*$K$137</f>
        <v>0</v>
      </c>
      <c r="X137" s="145">
        <v>0.01</v>
      </c>
      <c r="Y137" s="145">
        <f>$X$137*$K$137</f>
        <v>0.08</v>
      </c>
      <c r="Z137" s="145">
        <v>0</v>
      </c>
      <c r="AA137" s="146">
        <f>$Z$137*$K$137</f>
        <v>0</v>
      </c>
      <c r="AR137" s="6" t="s">
        <v>179</v>
      </c>
      <c r="AT137" s="6" t="s">
        <v>259</v>
      </c>
      <c r="AU137" s="6" t="s">
        <v>107</v>
      </c>
      <c r="AY137" s="6" t="s">
        <v>151</v>
      </c>
      <c r="BE137" s="84">
        <f>IF($U$137="základní",$N$137,0)</f>
        <v>0</v>
      </c>
      <c r="BF137" s="84">
        <f>IF($U$137="snížená",$N$137,0)</f>
        <v>0</v>
      </c>
      <c r="BG137" s="84">
        <f>IF($U$137="zákl. přenesená",$N$137,0)</f>
        <v>0</v>
      </c>
      <c r="BH137" s="84">
        <f>IF($U$137="sníž. přenesená",$N$137,0)</f>
        <v>0</v>
      </c>
      <c r="BI137" s="84">
        <f>IF($U$137="nulová",$N$137,0)</f>
        <v>0</v>
      </c>
      <c r="BJ137" s="6" t="s">
        <v>21</v>
      </c>
      <c r="BK137" s="84">
        <f>ROUND($L$137*$K$137,2)</f>
        <v>0</v>
      </c>
      <c r="BL137" s="6" t="s">
        <v>156</v>
      </c>
    </row>
    <row r="138" spans="2:64" s="6" customFormat="1" ht="13.5" customHeight="1">
      <c r="B138" s="92"/>
      <c r="C138" s="161" t="s">
        <v>194</v>
      </c>
      <c r="D138" s="161" t="s">
        <v>259</v>
      </c>
      <c r="E138" s="162" t="s">
        <v>508</v>
      </c>
      <c r="F138" s="227" t="s">
        <v>509</v>
      </c>
      <c r="G138" s="228"/>
      <c r="H138" s="228"/>
      <c r="I138" s="228"/>
      <c r="J138" s="163" t="s">
        <v>162</v>
      </c>
      <c r="K138" s="164">
        <v>2</v>
      </c>
      <c r="L138" s="229">
        <v>0</v>
      </c>
      <c r="M138" s="228"/>
      <c r="N138" s="230">
        <f>ROUND($L$138*$K$138,2)</f>
        <v>0</v>
      </c>
      <c r="O138" s="218"/>
      <c r="P138" s="218"/>
      <c r="Q138" s="218"/>
      <c r="R138" s="93"/>
      <c r="T138" s="144"/>
      <c r="U138" s="29" t="s">
        <v>42</v>
      </c>
      <c r="V138" s="145">
        <v>0</v>
      </c>
      <c r="W138" s="145">
        <f>$V$138*$K$138</f>
        <v>0</v>
      </c>
      <c r="X138" s="145">
        <v>0.01</v>
      </c>
      <c r="Y138" s="145">
        <f>$X$138*$K$138</f>
        <v>0.02</v>
      </c>
      <c r="Z138" s="145">
        <v>0</v>
      </c>
      <c r="AA138" s="146">
        <f>$Z$138*$K$138</f>
        <v>0</v>
      </c>
      <c r="AR138" s="6" t="s">
        <v>179</v>
      </c>
      <c r="AT138" s="6" t="s">
        <v>259</v>
      </c>
      <c r="AU138" s="6" t="s">
        <v>107</v>
      </c>
      <c r="AY138" s="6" t="s">
        <v>151</v>
      </c>
      <c r="BE138" s="84">
        <f>IF($U$138="základní",$N$138,0)</f>
        <v>0</v>
      </c>
      <c r="BF138" s="84">
        <f>IF($U$138="snížená",$N$138,0)</f>
        <v>0</v>
      </c>
      <c r="BG138" s="84">
        <f>IF($U$138="zákl. přenesená",$N$138,0)</f>
        <v>0</v>
      </c>
      <c r="BH138" s="84">
        <f>IF($U$138="sníž. přenesená",$N$138,0)</f>
        <v>0</v>
      </c>
      <c r="BI138" s="84">
        <f>IF($U$138="nulová",$N$138,0)</f>
        <v>0</v>
      </c>
      <c r="BJ138" s="6" t="s">
        <v>21</v>
      </c>
      <c r="BK138" s="84">
        <f>ROUND($L$138*$K$138,2)</f>
        <v>0</v>
      </c>
      <c r="BL138" s="6" t="s">
        <v>156</v>
      </c>
    </row>
    <row r="139" spans="2:64" s="6" customFormat="1" ht="13.5" customHeight="1">
      <c r="B139" s="92"/>
      <c r="C139" s="161" t="s">
        <v>199</v>
      </c>
      <c r="D139" s="161" t="s">
        <v>259</v>
      </c>
      <c r="E139" s="162" t="s">
        <v>510</v>
      </c>
      <c r="F139" s="227" t="s">
        <v>511</v>
      </c>
      <c r="G139" s="228"/>
      <c r="H139" s="228"/>
      <c r="I139" s="228"/>
      <c r="J139" s="163" t="s">
        <v>162</v>
      </c>
      <c r="K139" s="164">
        <v>1</v>
      </c>
      <c r="L139" s="229">
        <v>0</v>
      </c>
      <c r="M139" s="228"/>
      <c r="N139" s="230">
        <f>ROUND($L$139*$K$139,2)</f>
        <v>0</v>
      </c>
      <c r="O139" s="218"/>
      <c r="P139" s="218"/>
      <c r="Q139" s="218"/>
      <c r="R139" s="93"/>
      <c r="T139" s="144"/>
      <c r="U139" s="29" t="s">
        <v>42</v>
      </c>
      <c r="V139" s="145">
        <v>0</v>
      </c>
      <c r="W139" s="145">
        <f>$V$139*$K$139</f>
        <v>0</v>
      </c>
      <c r="X139" s="145">
        <v>0.01</v>
      </c>
      <c r="Y139" s="145">
        <f>$X$139*$K$139</f>
        <v>0.01</v>
      </c>
      <c r="Z139" s="145">
        <v>0</v>
      </c>
      <c r="AA139" s="146">
        <f>$Z$139*$K$139</f>
        <v>0</v>
      </c>
      <c r="AR139" s="6" t="s">
        <v>179</v>
      </c>
      <c r="AT139" s="6" t="s">
        <v>259</v>
      </c>
      <c r="AU139" s="6" t="s">
        <v>107</v>
      </c>
      <c r="AY139" s="6" t="s">
        <v>151</v>
      </c>
      <c r="BE139" s="84">
        <f>IF($U$139="základní",$N$139,0)</f>
        <v>0</v>
      </c>
      <c r="BF139" s="84">
        <f>IF($U$139="snížená",$N$139,0)</f>
        <v>0</v>
      </c>
      <c r="BG139" s="84">
        <f>IF($U$139="zákl. přenesená",$N$139,0)</f>
        <v>0</v>
      </c>
      <c r="BH139" s="84">
        <f>IF($U$139="sníž. přenesená",$N$139,0)</f>
        <v>0</v>
      </c>
      <c r="BI139" s="84">
        <f>IF($U$139="nulová",$N$139,0)</f>
        <v>0</v>
      </c>
      <c r="BJ139" s="6" t="s">
        <v>21</v>
      </c>
      <c r="BK139" s="84">
        <f>ROUND($L$139*$K$139,2)</f>
        <v>0</v>
      </c>
      <c r="BL139" s="6" t="s">
        <v>156</v>
      </c>
    </row>
    <row r="140" spans="2:64" s="6" customFormat="1" ht="24" customHeight="1">
      <c r="B140" s="92"/>
      <c r="C140" s="140" t="s">
        <v>204</v>
      </c>
      <c r="D140" s="140" t="s">
        <v>152</v>
      </c>
      <c r="E140" s="141" t="s">
        <v>512</v>
      </c>
      <c r="F140" s="226" t="s">
        <v>513</v>
      </c>
      <c r="G140" s="218"/>
      <c r="H140" s="218"/>
      <c r="I140" s="218"/>
      <c r="J140" s="142" t="s">
        <v>162</v>
      </c>
      <c r="K140" s="143">
        <v>8</v>
      </c>
      <c r="L140" s="217">
        <v>0</v>
      </c>
      <c r="M140" s="218"/>
      <c r="N140" s="219">
        <f>ROUND($L$140*$K$140,2)</f>
        <v>0</v>
      </c>
      <c r="O140" s="218"/>
      <c r="P140" s="218"/>
      <c r="Q140" s="218"/>
      <c r="R140" s="93"/>
      <c r="T140" s="144"/>
      <c r="U140" s="29" t="s">
        <v>42</v>
      </c>
      <c r="V140" s="145">
        <v>0</v>
      </c>
      <c r="W140" s="145">
        <f>$V$140*$K$140</f>
        <v>0</v>
      </c>
      <c r="X140" s="145">
        <v>0.11241</v>
      </c>
      <c r="Y140" s="145">
        <f>$X$140*$K$140</f>
        <v>0.89928</v>
      </c>
      <c r="Z140" s="145">
        <v>0</v>
      </c>
      <c r="AA140" s="146">
        <f>$Z$140*$K$140</f>
        <v>0</v>
      </c>
      <c r="AR140" s="6" t="s">
        <v>156</v>
      </c>
      <c r="AT140" s="6" t="s">
        <v>152</v>
      </c>
      <c r="AU140" s="6" t="s">
        <v>107</v>
      </c>
      <c r="AY140" s="6" t="s">
        <v>151</v>
      </c>
      <c r="BE140" s="84">
        <f>IF($U$140="základní",$N$140,0)</f>
        <v>0</v>
      </c>
      <c r="BF140" s="84">
        <f>IF($U$140="snížená",$N$140,0)</f>
        <v>0</v>
      </c>
      <c r="BG140" s="84">
        <f>IF($U$140="zákl. přenesená",$N$140,0)</f>
        <v>0</v>
      </c>
      <c r="BH140" s="84">
        <f>IF($U$140="sníž. přenesená",$N$140,0)</f>
        <v>0</v>
      </c>
      <c r="BI140" s="84">
        <f>IF($U$140="nulová",$N$140,0)</f>
        <v>0</v>
      </c>
      <c r="BJ140" s="6" t="s">
        <v>21</v>
      </c>
      <c r="BK140" s="84">
        <f>ROUND($L$140*$K$140,2)</f>
        <v>0</v>
      </c>
      <c r="BL140" s="6" t="s">
        <v>156</v>
      </c>
    </row>
    <row r="141" spans="2:64" s="6" customFormat="1" ht="13.5" customHeight="1">
      <c r="B141" s="92"/>
      <c r="C141" s="161" t="s">
        <v>207</v>
      </c>
      <c r="D141" s="161" t="s">
        <v>259</v>
      </c>
      <c r="E141" s="162" t="s">
        <v>514</v>
      </c>
      <c r="F141" s="227" t="s">
        <v>515</v>
      </c>
      <c r="G141" s="228"/>
      <c r="H141" s="228"/>
      <c r="I141" s="228"/>
      <c r="J141" s="163" t="s">
        <v>162</v>
      </c>
      <c r="K141" s="164">
        <v>8</v>
      </c>
      <c r="L141" s="229">
        <v>0</v>
      </c>
      <c r="M141" s="228"/>
      <c r="N141" s="230">
        <f>ROUND($L$141*$K$141,2)</f>
        <v>0</v>
      </c>
      <c r="O141" s="218"/>
      <c r="P141" s="218"/>
      <c r="Q141" s="218"/>
      <c r="R141" s="93"/>
      <c r="T141" s="144"/>
      <c r="U141" s="29" t="s">
        <v>42</v>
      </c>
      <c r="V141" s="145">
        <v>0</v>
      </c>
      <c r="W141" s="145">
        <f>$V$141*$K$141</f>
        <v>0</v>
      </c>
      <c r="X141" s="145">
        <v>0.0065</v>
      </c>
      <c r="Y141" s="145">
        <f>$X$141*$K$141</f>
        <v>0.052</v>
      </c>
      <c r="Z141" s="145">
        <v>0</v>
      </c>
      <c r="AA141" s="146">
        <f>$Z$141*$K$141</f>
        <v>0</v>
      </c>
      <c r="AR141" s="6" t="s">
        <v>179</v>
      </c>
      <c r="AT141" s="6" t="s">
        <v>259</v>
      </c>
      <c r="AU141" s="6" t="s">
        <v>107</v>
      </c>
      <c r="AY141" s="6" t="s">
        <v>151</v>
      </c>
      <c r="BE141" s="84">
        <f>IF($U$141="základní",$N$141,0)</f>
        <v>0</v>
      </c>
      <c r="BF141" s="84">
        <f>IF($U$141="snížená",$N$141,0)</f>
        <v>0</v>
      </c>
      <c r="BG141" s="84">
        <f>IF($U$141="zákl. přenesená",$N$141,0)</f>
        <v>0</v>
      </c>
      <c r="BH141" s="84">
        <f>IF($U$141="sníž. přenesená",$N$141,0)</f>
        <v>0</v>
      </c>
      <c r="BI141" s="84">
        <f>IF($U$141="nulová",$N$141,0)</f>
        <v>0</v>
      </c>
      <c r="BJ141" s="6" t="s">
        <v>21</v>
      </c>
      <c r="BK141" s="84">
        <f>ROUND($L$141*$K$141,2)</f>
        <v>0</v>
      </c>
      <c r="BL141" s="6" t="s">
        <v>156</v>
      </c>
    </row>
    <row r="142" spans="2:64" s="6" customFormat="1" ht="24" customHeight="1">
      <c r="B142" s="92"/>
      <c r="C142" s="140" t="s">
        <v>8</v>
      </c>
      <c r="D142" s="140" t="s">
        <v>152</v>
      </c>
      <c r="E142" s="141" t="s">
        <v>516</v>
      </c>
      <c r="F142" s="226" t="s">
        <v>517</v>
      </c>
      <c r="G142" s="218"/>
      <c r="H142" s="218"/>
      <c r="I142" s="218"/>
      <c r="J142" s="142" t="s">
        <v>155</v>
      </c>
      <c r="K142" s="143">
        <v>39</v>
      </c>
      <c r="L142" s="217">
        <v>0</v>
      </c>
      <c r="M142" s="218"/>
      <c r="N142" s="219">
        <f>ROUND($L$142*$K$142,2)</f>
        <v>0</v>
      </c>
      <c r="O142" s="218"/>
      <c r="P142" s="218"/>
      <c r="Q142" s="218"/>
      <c r="R142" s="93"/>
      <c r="T142" s="144"/>
      <c r="U142" s="29" t="s">
        <v>42</v>
      </c>
      <c r="V142" s="145">
        <v>0.129</v>
      </c>
      <c r="W142" s="145">
        <f>$V$142*$K$142</f>
        <v>5.031000000000001</v>
      </c>
      <c r="X142" s="145">
        <v>0.0026</v>
      </c>
      <c r="Y142" s="145">
        <f>$X$142*$K$142</f>
        <v>0.10139999999999999</v>
      </c>
      <c r="Z142" s="145">
        <v>0</v>
      </c>
      <c r="AA142" s="146">
        <f>$Z$142*$K$142</f>
        <v>0</v>
      </c>
      <c r="AR142" s="6" t="s">
        <v>156</v>
      </c>
      <c r="AT142" s="6" t="s">
        <v>152</v>
      </c>
      <c r="AU142" s="6" t="s">
        <v>107</v>
      </c>
      <c r="AY142" s="6" t="s">
        <v>151</v>
      </c>
      <c r="BE142" s="84">
        <f>IF($U$142="základní",$N$142,0)</f>
        <v>0</v>
      </c>
      <c r="BF142" s="84">
        <f>IF($U$142="snížená",$N$142,0)</f>
        <v>0</v>
      </c>
      <c r="BG142" s="84">
        <f>IF($U$142="zákl. přenesená",$N$142,0)</f>
        <v>0</v>
      </c>
      <c r="BH142" s="84">
        <f>IF($U$142="sníž. přenesená",$N$142,0)</f>
        <v>0</v>
      </c>
      <c r="BI142" s="84">
        <f>IF($U$142="nulová",$N$142,0)</f>
        <v>0</v>
      </c>
      <c r="BJ142" s="6" t="s">
        <v>21</v>
      </c>
      <c r="BK142" s="84">
        <f>ROUND($L$142*$K$142,2)</f>
        <v>0</v>
      </c>
      <c r="BL142" s="6" t="s">
        <v>156</v>
      </c>
    </row>
    <row r="143" spans="2:51" s="6" customFormat="1" ht="13.5" customHeight="1">
      <c r="B143" s="147"/>
      <c r="E143" s="148"/>
      <c r="F143" s="222" t="s">
        <v>518</v>
      </c>
      <c r="G143" s="223"/>
      <c r="H143" s="223"/>
      <c r="I143" s="223"/>
      <c r="K143" s="149">
        <v>39</v>
      </c>
      <c r="R143" s="150"/>
      <c r="T143" s="151"/>
      <c r="AA143" s="152"/>
      <c r="AT143" s="148" t="s">
        <v>158</v>
      </c>
      <c r="AU143" s="148" t="s">
        <v>107</v>
      </c>
      <c r="AV143" s="148" t="s">
        <v>107</v>
      </c>
      <c r="AW143" s="148" t="s">
        <v>116</v>
      </c>
      <c r="AX143" s="148" t="s">
        <v>77</v>
      </c>
      <c r="AY143" s="148" t="s">
        <v>151</v>
      </c>
    </row>
    <row r="144" spans="2:64" s="6" customFormat="1" ht="24" customHeight="1">
      <c r="B144" s="92"/>
      <c r="C144" s="140" t="s">
        <v>215</v>
      </c>
      <c r="D144" s="140" t="s">
        <v>152</v>
      </c>
      <c r="E144" s="141" t="s">
        <v>519</v>
      </c>
      <c r="F144" s="226" t="s">
        <v>520</v>
      </c>
      <c r="G144" s="218"/>
      <c r="H144" s="218"/>
      <c r="I144" s="218"/>
      <c r="J144" s="142" t="s">
        <v>162</v>
      </c>
      <c r="K144" s="143">
        <v>2</v>
      </c>
      <c r="L144" s="217">
        <v>0</v>
      </c>
      <c r="M144" s="218"/>
      <c r="N144" s="219">
        <f>ROUND($L$144*$K$144,2)</f>
        <v>0</v>
      </c>
      <c r="O144" s="218"/>
      <c r="P144" s="218"/>
      <c r="Q144" s="218"/>
      <c r="R144" s="93"/>
      <c r="T144" s="144"/>
      <c r="U144" s="29" t="s">
        <v>42</v>
      </c>
      <c r="V144" s="145">
        <v>0.174</v>
      </c>
      <c r="W144" s="145">
        <f>$V$144*$K$144</f>
        <v>0.348</v>
      </c>
      <c r="X144" s="145">
        <v>0</v>
      </c>
      <c r="Y144" s="145">
        <f>$X$144*$K$144</f>
        <v>0</v>
      </c>
      <c r="Z144" s="145">
        <v>0.004</v>
      </c>
      <c r="AA144" s="146">
        <f>$Z$144*$K$144</f>
        <v>0.008</v>
      </c>
      <c r="AR144" s="6" t="s">
        <v>156</v>
      </c>
      <c r="AT144" s="6" t="s">
        <v>152</v>
      </c>
      <c r="AU144" s="6" t="s">
        <v>107</v>
      </c>
      <c r="AY144" s="6" t="s">
        <v>151</v>
      </c>
      <c r="BE144" s="84">
        <f>IF($U$144="základní",$N$144,0)</f>
        <v>0</v>
      </c>
      <c r="BF144" s="84">
        <f>IF($U$144="snížená",$N$144,0)</f>
        <v>0</v>
      </c>
      <c r="BG144" s="84">
        <f>IF($U$144="zákl. přenesená",$N$144,0)</f>
        <v>0</v>
      </c>
      <c r="BH144" s="84">
        <f>IF($U$144="sníž. přenesená",$N$144,0)</f>
        <v>0</v>
      </c>
      <c r="BI144" s="84">
        <f>IF($U$144="nulová",$N$144,0)</f>
        <v>0</v>
      </c>
      <c r="BJ144" s="6" t="s">
        <v>21</v>
      </c>
      <c r="BK144" s="84">
        <f>ROUND($L$144*$K$144,2)</f>
        <v>0</v>
      </c>
      <c r="BL144" s="6" t="s">
        <v>156</v>
      </c>
    </row>
    <row r="145" spans="2:64" s="6" customFormat="1" ht="24" customHeight="1">
      <c r="B145" s="92"/>
      <c r="C145" s="140" t="s">
        <v>219</v>
      </c>
      <c r="D145" s="140" t="s">
        <v>152</v>
      </c>
      <c r="E145" s="141" t="s">
        <v>521</v>
      </c>
      <c r="F145" s="226" t="s">
        <v>522</v>
      </c>
      <c r="G145" s="218"/>
      <c r="H145" s="218"/>
      <c r="I145" s="218"/>
      <c r="J145" s="142" t="s">
        <v>162</v>
      </c>
      <c r="K145" s="143">
        <v>2</v>
      </c>
      <c r="L145" s="217">
        <v>0</v>
      </c>
      <c r="M145" s="218"/>
      <c r="N145" s="219">
        <f>ROUND($L$145*$K$145,2)</f>
        <v>0</v>
      </c>
      <c r="O145" s="218"/>
      <c r="P145" s="218"/>
      <c r="Q145" s="218"/>
      <c r="R145" s="93"/>
      <c r="T145" s="144"/>
      <c r="U145" s="29" t="s">
        <v>42</v>
      </c>
      <c r="V145" s="145">
        <v>0.282</v>
      </c>
      <c r="W145" s="145">
        <f>$V$145*$K$145</f>
        <v>0.564</v>
      </c>
      <c r="X145" s="145">
        <v>0</v>
      </c>
      <c r="Y145" s="145">
        <f>$X$145*$K$145</f>
        <v>0</v>
      </c>
      <c r="Z145" s="145">
        <v>0.005</v>
      </c>
      <c r="AA145" s="146">
        <f>$Z$145*$K$145</f>
        <v>0.01</v>
      </c>
      <c r="AR145" s="6" t="s">
        <v>156</v>
      </c>
      <c r="AT145" s="6" t="s">
        <v>152</v>
      </c>
      <c r="AU145" s="6" t="s">
        <v>107</v>
      </c>
      <c r="AY145" s="6" t="s">
        <v>151</v>
      </c>
      <c r="BE145" s="84">
        <f>IF($U$145="základní",$N$145,0)</f>
        <v>0</v>
      </c>
      <c r="BF145" s="84">
        <f>IF($U$145="snížená",$N$145,0)</f>
        <v>0</v>
      </c>
      <c r="BG145" s="84">
        <f>IF($U$145="zákl. přenesená",$N$145,0)</f>
        <v>0</v>
      </c>
      <c r="BH145" s="84">
        <f>IF($U$145="sníž. přenesená",$N$145,0)</f>
        <v>0</v>
      </c>
      <c r="BI145" s="84">
        <f>IF($U$145="nulová",$N$145,0)</f>
        <v>0</v>
      </c>
      <c r="BJ145" s="6" t="s">
        <v>21</v>
      </c>
      <c r="BK145" s="84">
        <f>ROUND($L$145*$K$145,2)</f>
        <v>0</v>
      </c>
      <c r="BL145" s="6" t="s">
        <v>156</v>
      </c>
    </row>
    <row r="146" spans="2:63" s="6" customFormat="1" ht="50.25" customHeight="1">
      <c r="B146" s="92"/>
      <c r="D146" s="132" t="s">
        <v>457</v>
      </c>
      <c r="N146" s="213">
        <f>$BK$146</f>
        <v>0</v>
      </c>
      <c r="O146" s="180"/>
      <c r="P146" s="180"/>
      <c r="Q146" s="180"/>
      <c r="R146" s="93"/>
      <c r="T146" s="159"/>
      <c r="AA146" s="160"/>
      <c r="AT146" s="6" t="s">
        <v>76</v>
      </c>
      <c r="AU146" s="6" t="s">
        <v>77</v>
      </c>
      <c r="AY146" s="6" t="s">
        <v>458</v>
      </c>
      <c r="BK146" s="84">
        <f>SUM($BK$147:$BK$151)</f>
        <v>0</v>
      </c>
    </row>
    <row r="147" spans="2:63" s="6" customFormat="1" ht="23.25" customHeight="1">
      <c r="B147" s="92"/>
      <c r="C147" s="165"/>
      <c r="D147" s="165" t="s">
        <v>152</v>
      </c>
      <c r="E147" s="166"/>
      <c r="F147" s="215"/>
      <c r="G147" s="216"/>
      <c r="H147" s="216"/>
      <c r="I147" s="216"/>
      <c r="J147" s="167"/>
      <c r="K147" s="143"/>
      <c r="L147" s="217"/>
      <c r="M147" s="218"/>
      <c r="N147" s="219">
        <f>$BK$147</f>
        <v>0</v>
      </c>
      <c r="O147" s="218"/>
      <c r="P147" s="218"/>
      <c r="Q147" s="218"/>
      <c r="R147" s="93"/>
      <c r="T147" s="144"/>
      <c r="U147" s="168" t="s">
        <v>42</v>
      </c>
      <c r="AA147" s="160"/>
      <c r="AT147" s="6" t="s">
        <v>458</v>
      </c>
      <c r="AU147" s="6" t="s">
        <v>21</v>
      </c>
      <c r="AY147" s="6" t="s">
        <v>458</v>
      </c>
      <c r="BE147" s="84">
        <f>IF($U$147="základní",$N$147,0)</f>
        <v>0</v>
      </c>
      <c r="BF147" s="84">
        <f>IF($U$147="snížená",$N$147,0)</f>
        <v>0</v>
      </c>
      <c r="BG147" s="84">
        <f>IF($U$147="zákl. přenesená",$N$147,0)</f>
        <v>0</v>
      </c>
      <c r="BH147" s="84">
        <f>IF($U$147="sníž. přenesená",$N$147,0)</f>
        <v>0</v>
      </c>
      <c r="BI147" s="84">
        <f>IF($U$147="nulová",$N$147,0)</f>
        <v>0</v>
      </c>
      <c r="BJ147" s="6" t="s">
        <v>21</v>
      </c>
      <c r="BK147" s="84">
        <f>$L$147*$K$147</f>
        <v>0</v>
      </c>
    </row>
    <row r="148" spans="2:63" s="6" customFormat="1" ht="23.25" customHeight="1">
      <c r="B148" s="92"/>
      <c r="C148" s="165"/>
      <c r="D148" s="165" t="s">
        <v>152</v>
      </c>
      <c r="E148" s="166"/>
      <c r="F148" s="215"/>
      <c r="G148" s="216"/>
      <c r="H148" s="216"/>
      <c r="I148" s="216"/>
      <c r="J148" s="167"/>
      <c r="K148" s="143"/>
      <c r="L148" s="217"/>
      <c r="M148" s="218"/>
      <c r="N148" s="219">
        <f>$BK$148</f>
        <v>0</v>
      </c>
      <c r="O148" s="218"/>
      <c r="P148" s="218"/>
      <c r="Q148" s="218"/>
      <c r="R148" s="93"/>
      <c r="T148" s="144"/>
      <c r="U148" s="168" t="s">
        <v>42</v>
      </c>
      <c r="AA148" s="160"/>
      <c r="AT148" s="6" t="s">
        <v>458</v>
      </c>
      <c r="AU148" s="6" t="s">
        <v>21</v>
      </c>
      <c r="AY148" s="6" t="s">
        <v>458</v>
      </c>
      <c r="BE148" s="84">
        <f>IF($U$148="základní",$N$148,0)</f>
        <v>0</v>
      </c>
      <c r="BF148" s="84">
        <f>IF($U$148="snížená",$N$148,0)</f>
        <v>0</v>
      </c>
      <c r="BG148" s="84">
        <f>IF($U$148="zákl. přenesená",$N$148,0)</f>
        <v>0</v>
      </c>
      <c r="BH148" s="84">
        <f>IF($U$148="sníž. přenesená",$N$148,0)</f>
        <v>0</v>
      </c>
      <c r="BI148" s="84">
        <f>IF($U$148="nulová",$N$148,0)</f>
        <v>0</v>
      </c>
      <c r="BJ148" s="6" t="s">
        <v>21</v>
      </c>
      <c r="BK148" s="84">
        <f>$L$148*$K$148</f>
        <v>0</v>
      </c>
    </row>
    <row r="149" spans="2:63" s="6" customFormat="1" ht="23.25" customHeight="1">
      <c r="B149" s="92"/>
      <c r="C149" s="165"/>
      <c r="D149" s="165" t="s">
        <v>152</v>
      </c>
      <c r="E149" s="166"/>
      <c r="F149" s="215"/>
      <c r="G149" s="216"/>
      <c r="H149" s="216"/>
      <c r="I149" s="216"/>
      <c r="J149" s="167"/>
      <c r="K149" s="143"/>
      <c r="L149" s="217"/>
      <c r="M149" s="218"/>
      <c r="N149" s="219">
        <f>$BK$149</f>
        <v>0</v>
      </c>
      <c r="O149" s="218"/>
      <c r="P149" s="218"/>
      <c r="Q149" s="218"/>
      <c r="R149" s="93"/>
      <c r="T149" s="144"/>
      <c r="U149" s="168" t="s">
        <v>42</v>
      </c>
      <c r="AA149" s="160"/>
      <c r="AT149" s="6" t="s">
        <v>458</v>
      </c>
      <c r="AU149" s="6" t="s">
        <v>21</v>
      </c>
      <c r="AY149" s="6" t="s">
        <v>458</v>
      </c>
      <c r="BE149" s="84">
        <f>IF($U$149="základní",$N$149,0)</f>
        <v>0</v>
      </c>
      <c r="BF149" s="84">
        <f>IF($U$149="snížená",$N$149,0)</f>
        <v>0</v>
      </c>
      <c r="BG149" s="84">
        <f>IF($U$149="zákl. přenesená",$N$149,0)</f>
        <v>0</v>
      </c>
      <c r="BH149" s="84">
        <f>IF($U$149="sníž. přenesená",$N$149,0)</f>
        <v>0</v>
      </c>
      <c r="BI149" s="84">
        <f>IF($U$149="nulová",$N$149,0)</f>
        <v>0</v>
      </c>
      <c r="BJ149" s="6" t="s">
        <v>21</v>
      </c>
      <c r="BK149" s="84">
        <f>$L$149*$K$149</f>
        <v>0</v>
      </c>
    </row>
    <row r="150" spans="2:63" s="6" customFormat="1" ht="23.25" customHeight="1">
      <c r="B150" s="92"/>
      <c r="C150" s="165"/>
      <c r="D150" s="165" t="s">
        <v>152</v>
      </c>
      <c r="E150" s="166"/>
      <c r="F150" s="215"/>
      <c r="G150" s="216"/>
      <c r="H150" s="216"/>
      <c r="I150" s="216"/>
      <c r="J150" s="167"/>
      <c r="K150" s="143"/>
      <c r="L150" s="217"/>
      <c r="M150" s="218"/>
      <c r="N150" s="219">
        <f>$BK$150</f>
        <v>0</v>
      </c>
      <c r="O150" s="218"/>
      <c r="P150" s="218"/>
      <c r="Q150" s="218"/>
      <c r="R150" s="93"/>
      <c r="T150" s="144"/>
      <c r="U150" s="168" t="s">
        <v>42</v>
      </c>
      <c r="AA150" s="160"/>
      <c r="AT150" s="6" t="s">
        <v>458</v>
      </c>
      <c r="AU150" s="6" t="s">
        <v>21</v>
      </c>
      <c r="AY150" s="6" t="s">
        <v>458</v>
      </c>
      <c r="BE150" s="84">
        <f>IF($U$150="základní",$N$150,0)</f>
        <v>0</v>
      </c>
      <c r="BF150" s="84">
        <f>IF($U$150="snížená",$N$150,0)</f>
        <v>0</v>
      </c>
      <c r="BG150" s="84">
        <f>IF($U$150="zákl. přenesená",$N$150,0)</f>
        <v>0</v>
      </c>
      <c r="BH150" s="84">
        <f>IF($U$150="sníž. přenesená",$N$150,0)</f>
        <v>0</v>
      </c>
      <c r="BI150" s="84">
        <f>IF($U$150="nulová",$N$150,0)</f>
        <v>0</v>
      </c>
      <c r="BJ150" s="6" t="s">
        <v>21</v>
      </c>
      <c r="BK150" s="84">
        <f>$L$150*$K$150</f>
        <v>0</v>
      </c>
    </row>
    <row r="151" spans="2:63" s="6" customFormat="1" ht="23.25" customHeight="1">
      <c r="B151" s="92"/>
      <c r="C151" s="165"/>
      <c r="D151" s="165" t="s">
        <v>152</v>
      </c>
      <c r="E151" s="166"/>
      <c r="F151" s="215"/>
      <c r="G151" s="216"/>
      <c r="H151" s="216"/>
      <c r="I151" s="216"/>
      <c r="J151" s="167"/>
      <c r="K151" s="143"/>
      <c r="L151" s="217"/>
      <c r="M151" s="218"/>
      <c r="N151" s="219">
        <f>$BK$151</f>
        <v>0</v>
      </c>
      <c r="O151" s="218"/>
      <c r="P151" s="218"/>
      <c r="Q151" s="218"/>
      <c r="R151" s="93"/>
      <c r="T151" s="144"/>
      <c r="U151" s="168" t="s">
        <v>42</v>
      </c>
      <c r="V151" s="102"/>
      <c r="W151" s="102"/>
      <c r="X151" s="102"/>
      <c r="Y151" s="102"/>
      <c r="Z151" s="102"/>
      <c r="AA151" s="103"/>
      <c r="AT151" s="6" t="s">
        <v>458</v>
      </c>
      <c r="AU151" s="6" t="s">
        <v>21</v>
      </c>
      <c r="AY151" s="6" t="s">
        <v>458</v>
      </c>
      <c r="BE151" s="84">
        <f>IF($U$151="základní",$N$151,0)</f>
        <v>0</v>
      </c>
      <c r="BF151" s="84">
        <f>IF($U$151="snížená",$N$151,0)</f>
        <v>0</v>
      </c>
      <c r="BG151" s="84">
        <f>IF($U$151="zákl. přenesená",$N$151,0)</f>
        <v>0</v>
      </c>
      <c r="BH151" s="84">
        <f>IF($U$151="sníž. přenesená",$N$151,0)</f>
        <v>0</v>
      </c>
      <c r="BI151" s="84">
        <f>IF($U$151="nulová",$N$151,0)</f>
        <v>0</v>
      </c>
      <c r="BJ151" s="6" t="s">
        <v>21</v>
      </c>
      <c r="BK151" s="84">
        <f>$L$151*$K$151</f>
        <v>0</v>
      </c>
    </row>
    <row r="152" spans="2:18" s="6" customFormat="1" ht="7.5" customHeight="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6"/>
    </row>
    <row r="309" s="2" customFormat="1" ht="12" customHeight="1"/>
  </sheetData>
  <sheetProtection/>
  <mergeCells count="14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8:I148"/>
    <mergeCell ref="L148:M148"/>
    <mergeCell ref="N148:Q148"/>
    <mergeCell ref="F143:I143"/>
    <mergeCell ref="F144:I144"/>
    <mergeCell ref="L144:M144"/>
    <mergeCell ref="N144:Q144"/>
    <mergeCell ref="F145:I145"/>
    <mergeCell ref="L145:M145"/>
    <mergeCell ref="N145:Q145"/>
    <mergeCell ref="N146:Q146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H1:K1"/>
    <mergeCell ref="S2:AC2"/>
    <mergeCell ref="F151:I151"/>
    <mergeCell ref="L151:M151"/>
    <mergeCell ref="N151:Q151"/>
    <mergeCell ref="N120:Q120"/>
    <mergeCell ref="N121:Q121"/>
    <mergeCell ref="N122:Q122"/>
    <mergeCell ref="N133:Q133"/>
    <mergeCell ref="N135:Q135"/>
  </mergeCells>
  <dataValidations count="2">
    <dataValidation type="list" allowBlank="1" showInputMessage="1" showErrorMessage="1" error="Povoleny jsou hodnoty K a M." sqref="D147:D152">
      <formula1>"K,M"</formula1>
    </dataValidation>
    <dataValidation type="list" allowBlank="1" showInputMessage="1" showErrorMessage="1" error="Povoleny jsou hodnoty základní, snížená, zákl. přenesená, sníž. přenesená, nulová." sqref="U147:U15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8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showGridLines="0" zoomScalePageLayoutView="0" workbookViewId="0" topLeftCell="A1">
      <pane ySplit="1" topLeftCell="A124" activePane="bottomLeft" state="frozen"/>
      <selection pane="topLeft" activeCell="A1" sqref="A1"/>
      <selection pane="bottomLeft" activeCell="AD135" sqref="AD135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74"/>
      <c r="B1" s="171"/>
      <c r="C1" s="171"/>
      <c r="D1" s="172" t="s">
        <v>1</v>
      </c>
      <c r="E1" s="171"/>
      <c r="F1" s="173" t="s">
        <v>559</v>
      </c>
      <c r="G1" s="173"/>
      <c r="H1" s="214" t="s">
        <v>560</v>
      </c>
      <c r="I1" s="214"/>
      <c r="J1" s="214"/>
      <c r="K1" s="214"/>
      <c r="L1" s="173" t="s">
        <v>561</v>
      </c>
      <c r="M1" s="171"/>
      <c r="N1" s="171"/>
      <c r="O1" s="172" t="s">
        <v>106</v>
      </c>
      <c r="P1" s="171"/>
      <c r="Q1" s="171"/>
      <c r="R1" s="171"/>
      <c r="S1" s="173" t="s">
        <v>562</v>
      </c>
      <c r="T1" s="173"/>
      <c r="U1" s="174"/>
      <c r="V1" s="17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4" t="s">
        <v>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S2" s="177" t="s">
        <v>5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107</v>
      </c>
    </row>
    <row r="4" spans="2:46" s="2" customFormat="1" ht="37.5" customHeight="1">
      <c r="B4" s="10"/>
      <c r="C4" s="195" t="s">
        <v>108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" customHeight="1">
      <c r="B6" s="10"/>
      <c r="D6" s="17" t="s">
        <v>16</v>
      </c>
      <c r="F6" s="234" t="str">
        <f>'Rekapitulace stavby'!$K$6</f>
        <v>Parkoviště Ostrčilova před SVČ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R6" s="11"/>
    </row>
    <row r="7" spans="2:18" s="6" customFormat="1" ht="37.5" customHeight="1">
      <c r="B7" s="92"/>
      <c r="D7" s="16" t="s">
        <v>109</v>
      </c>
      <c r="F7" s="206" t="s">
        <v>523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R7" s="93"/>
    </row>
    <row r="8" spans="2:18" s="6" customFormat="1" ht="15" customHeight="1">
      <c r="B8" s="92"/>
      <c r="D8" s="17" t="s">
        <v>19</v>
      </c>
      <c r="F8" s="15"/>
      <c r="M8" s="17" t="s">
        <v>20</v>
      </c>
      <c r="O8" s="15"/>
      <c r="R8" s="93"/>
    </row>
    <row r="9" spans="2:18" s="6" customFormat="1" ht="15" customHeight="1">
      <c r="B9" s="92"/>
      <c r="D9" s="17" t="s">
        <v>22</v>
      </c>
      <c r="F9" s="15" t="s">
        <v>23</v>
      </c>
      <c r="M9" s="17" t="s">
        <v>24</v>
      </c>
      <c r="O9" s="245" t="str">
        <f>'Rekapitulace stavby'!$AN$8</f>
        <v>17.12.2014</v>
      </c>
      <c r="P9" s="180"/>
      <c r="R9" s="93"/>
    </row>
    <row r="10" spans="2:18" s="6" customFormat="1" ht="11.25" customHeight="1">
      <c r="B10" s="92"/>
      <c r="R10" s="93"/>
    </row>
    <row r="11" spans="2:18" s="6" customFormat="1" ht="15" customHeight="1">
      <c r="B11" s="92"/>
      <c r="D11" s="17" t="s">
        <v>28</v>
      </c>
      <c r="M11" s="17" t="s">
        <v>29</v>
      </c>
      <c r="O11" s="197"/>
      <c r="P11" s="180"/>
      <c r="R11" s="93"/>
    </row>
    <row r="12" spans="2:18" s="6" customFormat="1" ht="18" customHeight="1">
      <c r="B12" s="92"/>
      <c r="E12" s="15" t="s">
        <v>30</v>
      </c>
      <c r="M12" s="17" t="s">
        <v>31</v>
      </c>
      <c r="O12" s="197"/>
      <c r="P12" s="180"/>
      <c r="R12" s="93"/>
    </row>
    <row r="13" spans="2:18" s="6" customFormat="1" ht="7.5" customHeight="1">
      <c r="B13" s="92"/>
      <c r="R13" s="93"/>
    </row>
    <row r="14" spans="2:18" s="6" customFormat="1" ht="15" customHeight="1">
      <c r="B14" s="92"/>
      <c r="D14" s="17" t="s">
        <v>32</v>
      </c>
      <c r="M14" s="17" t="s">
        <v>29</v>
      </c>
      <c r="O14" s="244"/>
      <c r="P14" s="180"/>
      <c r="R14" s="93"/>
    </row>
    <row r="15" spans="2:18" s="6" customFormat="1" ht="18" customHeight="1">
      <c r="B15" s="92"/>
      <c r="E15" s="244" t="s">
        <v>23</v>
      </c>
      <c r="F15" s="180"/>
      <c r="G15" s="180"/>
      <c r="H15" s="180"/>
      <c r="I15" s="180"/>
      <c r="J15" s="180"/>
      <c r="K15" s="180"/>
      <c r="L15" s="180"/>
      <c r="M15" s="17" t="s">
        <v>31</v>
      </c>
      <c r="O15" s="244"/>
      <c r="P15" s="180"/>
      <c r="R15" s="93"/>
    </row>
    <row r="16" spans="2:18" s="6" customFormat="1" ht="7.5" customHeight="1">
      <c r="B16" s="92"/>
      <c r="R16" s="93"/>
    </row>
    <row r="17" spans="2:18" s="6" customFormat="1" ht="15" customHeight="1">
      <c r="B17" s="92"/>
      <c r="D17" s="17" t="s">
        <v>34</v>
      </c>
      <c r="M17" s="17" t="s">
        <v>29</v>
      </c>
      <c r="O17" s="197"/>
      <c r="P17" s="180"/>
      <c r="R17" s="93"/>
    </row>
    <row r="18" spans="2:18" s="6" customFormat="1" ht="18" customHeight="1">
      <c r="B18" s="92"/>
      <c r="E18" s="15" t="s">
        <v>23</v>
      </c>
      <c r="M18" s="17" t="s">
        <v>31</v>
      </c>
      <c r="O18" s="197"/>
      <c r="P18" s="180"/>
      <c r="R18" s="93"/>
    </row>
    <row r="19" spans="2:18" s="6" customFormat="1" ht="7.5" customHeight="1">
      <c r="B19" s="92"/>
      <c r="R19" s="93"/>
    </row>
    <row r="20" spans="2:18" s="6" customFormat="1" ht="15" customHeight="1">
      <c r="B20" s="92"/>
      <c r="D20" s="17" t="s">
        <v>36</v>
      </c>
      <c r="M20" s="17" t="s">
        <v>29</v>
      </c>
      <c r="O20" s="197"/>
      <c r="P20" s="180"/>
      <c r="R20" s="93"/>
    </row>
    <row r="21" spans="2:18" s="6" customFormat="1" ht="18" customHeight="1">
      <c r="B21" s="92"/>
      <c r="E21" s="15" t="s">
        <v>37</v>
      </c>
      <c r="M21" s="17" t="s">
        <v>31</v>
      </c>
      <c r="O21" s="197"/>
      <c r="P21" s="180"/>
      <c r="R21" s="93"/>
    </row>
    <row r="22" spans="2:18" s="6" customFormat="1" ht="7.5" customHeight="1">
      <c r="B22" s="92"/>
      <c r="R22" s="93"/>
    </row>
    <row r="23" spans="2:18" s="6" customFormat="1" ht="7.5" customHeight="1">
      <c r="B23" s="9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R23" s="93"/>
    </row>
    <row r="24" spans="2:18" s="6" customFormat="1" ht="15" customHeight="1">
      <c r="B24" s="92"/>
      <c r="D24" s="95" t="s">
        <v>111</v>
      </c>
      <c r="M24" s="208">
        <f>$N$88</f>
        <v>0</v>
      </c>
      <c r="N24" s="180"/>
      <c r="O24" s="180"/>
      <c r="P24" s="180"/>
      <c r="R24" s="93"/>
    </row>
    <row r="25" spans="2:18" s="6" customFormat="1" ht="15" customHeight="1">
      <c r="B25" s="92"/>
      <c r="D25" s="21" t="s">
        <v>100</v>
      </c>
      <c r="M25" s="208">
        <f>$N$95</f>
        <v>0</v>
      </c>
      <c r="N25" s="180"/>
      <c r="O25" s="180"/>
      <c r="P25" s="180"/>
      <c r="R25" s="93"/>
    </row>
    <row r="26" spans="2:18" s="6" customFormat="1" ht="7.5" customHeight="1">
      <c r="B26" s="92"/>
      <c r="R26" s="93"/>
    </row>
    <row r="27" spans="2:18" s="6" customFormat="1" ht="26.25" customHeight="1">
      <c r="B27" s="92"/>
      <c r="D27" s="96" t="s">
        <v>40</v>
      </c>
      <c r="M27" s="243">
        <f>ROUND($M$24+$M$25,2)</f>
        <v>0</v>
      </c>
      <c r="N27" s="180"/>
      <c r="O27" s="180"/>
      <c r="P27" s="180"/>
      <c r="R27" s="93"/>
    </row>
    <row r="28" spans="2:18" s="6" customFormat="1" ht="7.5" customHeight="1">
      <c r="B28" s="92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R28" s="93"/>
    </row>
    <row r="29" spans="2:18" s="6" customFormat="1" ht="15" customHeight="1">
      <c r="B29" s="92"/>
      <c r="D29" s="27" t="s">
        <v>41</v>
      </c>
      <c r="E29" s="27" t="s">
        <v>42</v>
      </c>
      <c r="F29" s="28">
        <v>0.21</v>
      </c>
      <c r="G29" s="97" t="s">
        <v>43</v>
      </c>
      <c r="H29" s="240">
        <f>ROUND((((SUM($BE$95:$BE$102)+SUM($BE$120:$BE$139))+SUM($BE$141:$BE$145))),2)</f>
        <v>0</v>
      </c>
      <c r="I29" s="180"/>
      <c r="J29" s="180"/>
      <c r="M29" s="240">
        <f>ROUND((((SUM($BE$95:$BE$102)+SUM($BE$120:$BE$139))*$F$29)+SUM($BE$141:$BE$145)*$F$29),2)</f>
        <v>0</v>
      </c>
      <c r="N29" s="180"/>
      <c r="O29" s="180"/>
      <c r="P29" s="180"/>
      <c r="R29" s="93"/>
    </row>
    <row r="30" spans="2:18" s="6" customFormat="1" ht="15" customHeight="1">
      <c r="B30" s="92"/>
      <c r="E30" s="27" t="s">
        <v>44</v>
      </c>
      <c r="F30" s="28">
        <v>0.15</v>
      </c>
      <c r="G30" s="97" t="s">
        <v>43</v>
      </c>
      <c r="H30" s="240">
        <f>ROUND((((SUM($BF$95:$BF$102)+SUM($BF$120:$BF$139))+SUM($BF$141:$BF$145))),2)</f>
        <v>0</v>
      </c>
      <c r="I30" s="180"/>
      <c r="J30" s="180"/>
      <c r="M30" s="240">
        <f>ROUND((((SUM($BF$95:$BF$102)+SUM($BF$120:$BF$139))*$F$30)+SUM($BF$141:$BF$145)*$F$30),2)</f>
        <v>0</v>
      </c>
      <c r="N30" s="180"/>
      <c r="O30" s="180"/>
      <c r="P30" s="180"/>
      <c r="R30" s="93"/>
    </row>
    <row r="31" spans="2:18" s="6" customFormat="1" ht="15" customHeight="1" hidden="1">
      <c r="B31" s="92"/>
      <c r="E31" s="27" t="s">
        <v>45</v>
      </c>
      <c r="F31" s="28">
        <v>0.21</v>
      </c>
      <c r="G31" s="97" t="s">
        <v>43</v>
      </c>
      <c r="H31" s="240">
        <f>ROUND((((SUM($BG$95:$BG$102)+SUM($BG$120:$BG$139))+SUM($BG$141:$BG$145))),2)</f>
        <v>0</v>
      </c>
      <c r="I31" s="180"/>
      <c r="J31" s="180"/>
      <c r="M31" s="240">
        <v>0</v>
      </c>
      <c r="N31" s="180"/>
      <c r="O31" s="180"/>
      <c r="P31" s="180"/>
      <c r="R31" s="93"/>
    </row>
    <row r="32" spans="2:18" s="6" customFormat="1" ht="15" customHeight="1" hidden="1">
      <c r="B32" s="92"/>
      <c r="E32" s="27" t="s">
        <v>46</v>
      </c>
      <c r="F32" s="28">
        <v>0.15</v>
      </c>
      <c r="G32" s="97" t="s">
        <v>43</v>
      </c>
      <c r="H32" s="240">
        <f>ROUND((((SUM($BH$95:$BH$102)+SUM($BH$120:$BH$139))+SUM($BH$141:$BH$145))),2)</f>
        <v>0</v>
      </c>
      <c r="I32" s="180"/>
      <c r="J32" s="180"/>
      <c r="M32" s="240">
        <v>0</v>
      </c>
      <c r="N32" s="180"/>
      <c r="O32" s="180"/>
      <c r="P32" s="180"/>
      <c r="R32" s="93"/>
    </row>
    <row r="33" spans="2:18" s="6" customFormat="1" ht="15" customHeight="1" hidden="1">
      <c r="B33" s="92"/>
      <c r="E33" s="27" t="s">
        <v>47</v>
      </c>
      <c r="F33" s="28">
        <v>0</v>
      </c>
      <c r="G33" s="97" t="s">
        <v>43</v>
      </c>
      <c r="H33" s="240">
        <f>ROUND((((SUM($BI$95:$BI$102)+SUM($BI$120:$BI$139))+SUM($BI$141:$BI$145))),2)</f>
        <v>0</v>
      </c>
      <c r="I33" s="180"/>
      <c r="J33" s="180"/>
      <c r="M33" s="240">
        <v>0</v>
      </c>
      <c r="N33" s="180"/>
      <c r="O33" s="180"/>
      <c r="P33" s="180"/>
      <c r="R33" s="93"/>
    </row>
    <row r="34" spans="2:18" s="6" customFormat="1" ht="7.5" customHeight="1">
      <c r="B34" s="92"/>
      <c r="R34" s="93"/>
    </row>
    <row r="35" spans="2:18" s="6" customFormat="1" ht="26.25" customHeight="1">
      <c r="B35" s="92"/>
      <c r="C35" s="98"/>
      <c r="D35" s="32" t="s">
        <v>48</v>
      </c>
      <c r="E35" s="99"/>
      <c r="F35" s="99"/>
      <c r="G35" s="100" t="s">
        <v>49</v>
      </c>
      <c r="H35" s="34" t="s">
        <v>50</v>
      </c>
      <c r="I35" s="99"/>
      <c r="J35" s="99"/>
      <c r="K35" s="99"/>
      <c r="L35" s="194">
        <f>ROUND(SUM($M$27:$M$33),2)</f>
        <v>0</v>
      </c>
      <c r="M35" s="241"/>
      <c r="N35" s="241"/>
      <c r="O35" s="241"/>
      <c r="P35" s="242"/>
      <c r="Q35" s="98"/>
      <c r="R35" s="93"/>
    </row>
    <row r="36" spans="2:18" s="6" customFormat="1" ht="15" customHeight="1">
      <c r="B36" s="92"/>
      <c r="R36" s="93"/>
    </row>
    <row r="37" spans="2:18" s="6" customFormat="1" ht="15" customHeight="1">
      <c r="B37" s="92"/>
      <c r="R37" s="93"/>
    </row>
    <row r="38" spans="2:18" s="2" customFormat="1" ht="12" customHeight="1">
      <c r="B38" s="10"/>
      <c r="R38" s="11"/>
    </row>
    <row r="39" spans="2:18" s="2" customFormat="1" ht="12" customHeight="1">
      <c r="B39" s="10"/>
      <c r="R39" s="11"/>
    </row>
    <row r="40" spans="2:18" s="2" customFormat="1" ht="12" customHeight="1">
      <c r="B40" s="10"/>
      <c r="R40" s="11"/>
    </row>
    <row r="41" spans="2:18" s="2" customFormat="1" ht="12" customHeight="1">
      <c r="B41" s="10"/>
      <c r="R41" s="11"/>
    </row>
    <row r="42" spans="2:18" s="2" customFormat="1" ht="12" customHeight="1">
      <c r="B42" s="10"/>
      <c r="R42" s="11"/>
    </row>
    <row r="43" spans="2:18" s="2" customFormat="1" ht="12" customHeight="1">
      <c r="B43" s="10"/>
      <c r="R43" s="11"/>
    </row>
    <row r="44" spans="2:18" s="2" customFormat="1" ht="12" customHeight="1">
      <c r="B44" s="10"/>
      <c r="R44" s="11"/>
    </row>
    <row r="45" spans="2:18" s="2" customFormat="1" ht="12" customHeight="1">
      <c r="B45" s="10"/>
      <c r="R45" s="11"/>
    </row>
    <row r="46" spans="2:18" s="2" customFormat="1" ht="12" customHeight="1">
      <c r="B46" s="10"/>
      <c r="R46" s="11"/>
    </row>
    <row r="47" spans="2:18" s="2" customFormat="1" ht="12" customHeight="1">
      <c r="B47" s="10"/>
      <c r="R47" s="11"/>
    </row>
    <row r="48" spans="2:18" s="2" customFormat="1" ht="12" customHeight="1">
      <c r="B48" s="10"/>
      <c r="R48" s="11"/>
    </row>
    <row r="49" spans="2:18" s="2" customFormat="1" ht="12" customHeight="1">
      <c r="B49" s="10"/>
      <c r="R49" s="11"/>
    </row>
    <row r="50" spans="2:18" s="6" customFormat="1" ht="15" customHeight="1">
      <c r="B50" s="92"/>
      <c r="D50" s="35" t="s">
        <v>51</v>
      </c>
      <c r="E50" s="94"/>
      <c r="F50" s="94"/>
      <c r="G50" s="94"/>
      <c r="H50" s="101"/>
      <c r="J50" s="35" t="s">
        <v>52</v>
      </c>
      <c r="K50" s="94"/>
      <c r="L50" s="94"/>
      <c r="M50" s="94"/>
      <c r="N50" s="94"/>
      <c r="O50" s="94"/>
      <c r="P50" s="101"/>
      <c r="R50" s="93"/>
    </row>
    <row r="51" spans="2:18" s="2" customFormat="1" ht="12" customHeight="1">
      <c r="B51" s="10"/>
      <c r="D51" s="38"/>
      <c r="H51" s="39"/>
      <c r="J51" s="38"/>
      <c r="P51" s="39"/>
      <c r="R51" s="11"/>
    </row>
    <row r="52" spans="2:18" s="2" customFormat="1" ht="12" customHeight="1">
      <c r="B52" s="10"/>
      <c r="D52" s="38"/>
      <c r="H52" s="39"/>
      <c r="J52" s="38"/>
      <c r="P52" s="39"/>
      <c r="R52" s="11"/>
    </row>
    <row r="53" spans="2:18" s="2" customFormat="1" ht="12" customHeight="1">
      <c r="B53" s="10"/>
      <c r="D53" s="38"/>
      <c r="H53" s="39"/>
      <c r="J53" s="38"/>
      <c r="P53" s="39"/>
      <c r="R53" s="11"/>
    </row>
    <row r="54" spans="2:18" s="2" customFormat="1" ht="12" customHeight="1">
      <c r="B54" s="10"/>
      <c r="D54" s="38"/>
      <c r="H54" s="39"/>
      <c r="J54" s="38"/>
      <c r="P54" s="39"/>
      <c r="R54" s="11"/>
    </row>
    <row r="55" spans="2:18" s="2" customFormat="1" ht="12" customHeight="1">
      <c r="B55" s="10"/>
      <c r="D55" s="38"/>
      <c r="H55" s="39"/>
      <c r="J55" s="38"/>
      <c r="P55" s="39"/>
      <c r="R55" s="11"/>
    </row>
    <row r="56" spans="2:18" s="2" customFormat="1" ht="12" customHeight="1">
      <c r="B56" s="10"/>
      <c r="D56" s="38"/>
      <c r="H56" s="39"/>
      <c r="J56" s="38"/>
      <c r="P56" s="39"/>
      <c r="R56" s="11"/>
    </row>
    <row r="57" spans="2:18" s="2" customFormat="1" ht="12" customHeight="1">
      <c r="B57" s="10"/>
      <c r="D57" s="38"/>
      <c r="H57" s="39"/>
      <c r="J57" s="38"/>
      <c r="P57" s="39"/>
      <c r="R57" s="11"/>
    </row>
    <row r="58" spans="2:18" s="2" customFormat="1" ht="12" customHeight="1">
      <c r="B58" s="10"/>
      <c r="D58" s="38"/>
      <c r="H58" s="39"/>
      <c r="J58" s="38"/>
      <c r="P58" s="39"/>
      <c r="R58" s="11"/>
    </row>
    <row r="59" spans="2:18" s="6" customFormat="1" ht="15" customHeight="1">
      <c r="B59" s="92"/>
      <c r="D59" s="40" t="s">
        <v>53</v>
      </c>
      <c r="E59" s="102"/>
      <c r="F59" s="102"/>
      <c r="G59" s="42" t="s">
        <v>54</v>
      </c>
      <c r="H59" s="103"/>
      <c r="J59" s="40" t="s">
        <v>53</v>
      </c>
      <c r="K59" s="102"/>
      <c r="L59" s="102"/>
      <c r="M59" s="102"/>
      <c r="N59" s="42" t="s">
        <v>54</v>
      </c>
      <c r="O59" s="102"/>
      <c r="P59" s="103"/>
      <c r="R59" s="93"/>
    </row>
    <row r="60" spans="2:18" s="2" customFormat="1" ht="12" customHeight="1">
      <c r="B60" s="10"/>
      <c r="R60" s="11"/>
    </row>
    <row r="61" spans="2:18" s="6" customFormat="1" ht="15" customHeight="1">
      <c r="B61" s="92"/>
      <c r="D61" s="35" t="s">
        <v>55</v>
      </c>
      <c r="E61" s="94"/>
      <c r="F61" s="94"/>
      <c r="G61" s="94"/>
      <c r="H61" s="101"/>
      <c r="J61" s="35" t="s">
        <v>56</v>
      </c>
      <c r="K61" s="94"/>
      <c r="L61" s="94"/>
      <c r="M61" s="94"/>
      <c r="N61" s="94"/>
      <c r="O61" s="94"/>
      <c r="P61" s="101"/>
      <c r="R61" s="93"/>
    </row>
    <row r="62" spans="2:18" s="2" customFormat="1" ht="12" customHeight="1">
      <c r="B62" s="10"/>
      <c r="D62" s="38"/>
      <c r="H62" s="39"/>
      <c r="J62" s="38"/>
      <c r="P62" s="39"/>
      <c r="R62" s="11"/>
    </row>
    <row r="63" spans="2:18" s="2" customFormat="1" ht="12" customHeight="1">
      <c r="B63" s="10"/>
      <c r="D63" s="38"/>
      <c r="H63" s="39"/>
      <c r="J63" s="38"/>
      <c r="P63" s="39"/>
      <c r="R63" s="11"/>
    </row>
    <row r="64" spans="2:18" s="2" customFormat="1" ht="12" customHeight="1">
      <c r="B64" s="10"/>
      <c r="D64" s="38"/>
      <c r="H64" s="39"/>
      <c r="J64" s="38"/>
      <c r="P64" s="39"/>
      <c r="R64" s="11"/>
    </row>
    <row r="65" spans="2:18" s="2" customFormat="1" ht="12" customHeight="1">
      <c r="B65" s="10"/>
      <c r="D65" s="38"/>
      <c r="H65" s="39"/>
      <c r="J65" s="38"/>
      <c r="P65" s="39"/>
      <c r="R65" s="11"/>
    </row>
    <row r="66" spans="2:18" s="2" customFormat="1" ht="12" customHeight="1">
      <c r="B66" s="10"/>
      <c r="D66" s="38"/>
      <c r="H66" s="39"/>
      <c r="J66" s="38"/>
      <c r="P66" s="39"/>
      <c r="R66" s="11"/>
    </row>
    <row r="67" spans="2:18" s="2" customFormat="1" ht="12" customHeight="1">
      <c r="B67" s="10"/>
      <c r="D67" s="38"/>
      <c r="H67" s="39"/>
      <c r="J67" s="38"/>
      <c r="P67" s="39"/>
      <c r="R67" s="11"/>
    </row>
    <row r="68" spans="2:18" s="2" customFormat="1" ht="12" customHeight="1">
      <c r="B68" s="10"/>
      <c r="D68" s="38"/>
      <c r="H68" s="39"/>
      <c r="J68" s="38"/>
      <c r="P68" s="39"/>
      <c r="R68" s="11"/>
    </row>
    <row r="69" spans="2:18" s="2" customFormat="1" ht="12" customHeight="1">
      <c r="B69" s="10"/>
      <c r="D69" s="38"/>
      <c r="H69" s="39"/>
      <c r="J69" s="38"/>
      <c r="P69" s="39"/>
      <c r="R69" s="11"/>
    </row>
    <row r="70" spans="2:18" s="6" customFormat="1" ht="15" customHeight="1">
      <c r="B70" s="92"/>
      <c r="D70" s="40" t="s">
        <v>53</v>
      </c>
      <c r="E70" s="102"/>
      <c r="F70" s="102"/>
      <c r="G70" s="42" t="s">
        <v>54</v>
      </c>
      <c r="H70" s="103"/>
      <c r="J70" s="40" t="s">
        <v>53</v>
      </c>
      <c r="K70" s="102"/>
      <c r="L70" s="102"/>
      <c r="M70" s="102"/>
      <c r="N70" s="42" t="s">
        <v>54</v>
      </c>
      <c r="O70" s="102"/>
      <c r="P70" s="103"/>
      <c r="R70" s="93"/>
    </row>
    <row r="71" spans="2:18" s="6" customFormat="1" ht="15" customHeight="1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6"/>
    </row>
    <row r="75" spans="2:18" s="6" customFormat="1" ht="7.5" customHeight="1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9"/>
    </row>
    <row r="76" spans="2:18" s="6" customFormat="1" ht="37.5" customHeight="1">
      <c r="B76" s="92"/>
      <c r="C76" s="195" t="s">
        <v>112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93"/>
    </row>
    <row r="77" spans="2:18" s="6" customFormat="1" ht="7.5" customHeight="1">
      <c r="B77" s="92"/>
      <c r="R77" s="93"/>
    </row>
    <row r="78" spans="2:18" s="6" customFormat="1" ht="30" customHeight="1">
      <c r="B78" s="92"/>
      <c r="C78" s="17" t="s">
        <v>16</v>
      </c>
      <c r="F78" s="234" t="str">
        <f>$F$6</f>
        <v>Parkoviště Ostrčilova před SVČ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R78" s="93"/>
    </row>
    <row r="79" spans="2:18" s="6" customFormat="1" ht="37.5" customHeight="1">
      <c r="B79" s="92"/>
      <c r="C79" s="52" t="s">
        <v>109</v>
      </c>
      <c r="F79" s="196" t="str">
        <f>$F$7</f>
        <v>VRN - Vedlejší rozpočtové náklady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R79" s="93"/>
    </row>
    <row r="80" spans="2:18" s="6" customFormat="1" ht="7.5" customHeight="1">
      <c r="B80" s="92"/>
      <c r="R80" s="93"/>
    </row>
    <row r="81" spans="2:18" s="6" customFormat="1" ht="18" customHeight="1">
      <c r="B81" s="92"/>
      <c r="C81" s="17" t="s">
        <v>22</v>
      </c>
      <c r="F81" s="15" t="str">
        <f>$F$9</f>
        <v> </v>
      </c>
      <c r="K81" s="17" t="s">
        <v>24</v>
      </c>
      <c r="M81" s="235" t="str">
        <f>IF($O$9="","",$O$9)</f>
        <v>17.12.2014</v>
      </c>
      <c r="N81" s="180"/>
      <c r="O81" s="180"/>
      <c r="P81" s="180"/>
      <c r="R81" s="93"/>
    </row>
    <row r="82" spans="2:18" s="6" customFormat="1" ht="7.5" customHeight="1">
      <c r="B82" s="92"/>
      <c r="R82" s="93"/>
    </row>
    <row r="83" spans="2:18" s="6" customFormat="1" ht="13.5" customHeight="1">
      <c r="B83" s="92"/>
      <c r="C83" s="17" t="s">
        <v>28</v>
      </c>
      <c r="F83" s="15" t="str">
        <f>$E$12</f>
        <v>Statut. Město Ostrava městský obvod MOaP</v>
      </c>
      <c r="K83" s="17" t="s">
        <v>34</v>
      </c>
      <c r="M83" s="197" t="str">
        <f>$E$18</f>
        <v> </v>
      </c>
      <c r="N83" s="180"/>
      <c r="O83" s="180"/>
      <c r="P83" s="180"/>
      <c r="Q83" s="180"/>
      <c r="R83" s="93"/>
    </row>
    <row r="84" spans="2:18" s="6" customFormat="1" ht="15" customHeight="1">
      <c r="B84" s="92"/>
      <c r="C84" s="17" t="s">
        <v>32</v>
      </c>
      <c r="F84" s="15" t="str">
        <f>IF($E$15="","",$E$15)</f>
        <v> </v>
      </c>
      <c r="K84" s="17" t="s">
        <v>36</v>
      </c>
      <c r="M84" s="197" t="str">
        <f>$E$21</f>
        <v>UNI projekt</v>
      </c>
      <c r="N84" s="180"/>
      <c r="O84" s="180"/>
      <c r="P84" s="180"/>
      <c r="Q84" s="180"/>
      <c r="R84" s="93"/>
    </row>
    <row r="85" spans="2:18" s="6" customFormat="1" ht="11.25" customHeight="1">
      <c r="B85" s="92"/>
      <c r="R85" s="93"/>
    </row>
    <row r="86" spans="2:18" s="6" customFormat="1" ht="30" customHeight="1">
      <c r="B86" s="92"/>
      <c r="C86" s="239" t="s">
        <v>113</v>
      </c>
      <c r="D86" s="236"/>
      <c r="E86" s="236"/>
      <c r="F86" s="236"/>
      <c r="G86" s="236"/>
      <c r="H86" s="98"/>
      <c r="I86" s="98"/>
      <c r="J86" s="98"/>
      <c r="K86" s="98"/>
      <c r="L86" s="98"/>
      <c r="M86" s="98"/>
      <c r="N86" s="239" t="s">
        <v>114</v>
      </c>
      <c r="O86" s="180"/>
      <c r="P86" s="180"/>
      <c r="Q86" s="180"/>
      <c r="R86" s="93"/>
    </row>
    <row r="87" spans="2:18" s="6" customFormat="1" ht="11.25" customHeight="1">
      <c r="B87" s="92"/>
      <c r="R87" s="93"/>
    </row>
    <row r="88" spans="2:47" s="6" customFormat="1" ht="30" customHeight="1">
      <c r="B88" s="92"/>
      <c r="C88" s="62" t="s">
        <v>115</v>
      </c>
      <c r="N88" s="183">
        <f>ROUND($N$120,2)</f>
        <v>0</v>
      </c>
      <c r="O88" s="180"/>
      <c r="P88" s="180"/>
      <c r="Q88" s="180"/>
      <c r="R88" s="93"/>
      <c r="AU88" s="6" t="s">
        <v>116</v>
      </c>
    </row>
    <row r="89" spans="2:18" s="67" customFormat="1" ht="25.5" customHeight="1">
      <c r="B89" s="110"/>
      <c r="D89" s="111" t="s">
        <v>524</v>
      </c>
      <c r="N89" s="238">
        <f>ROUND($N$121,2)</f>
        <v>0</v>
      </c>
      <c r="O89" s="237"/>
      <c r="P89" s="237"/>
      <c r="Q89" s="237"/>
      <c r="R89" s="112"/>
    </row>
    <row r="90" spans="2:18" s="67" customFormat="1" ht="25.5" customHeight="1">
      <c r="B90" s="110"/>
      <c r="D90" s="111" t="s">
        <v>525</v>
      </c>
      <c r="N90" s="238">
        <f>ROUND($N$127,2)</f>
        <v>0</v>
      </c>
      <c r="O90" s="237"/>
      <c r="P90" s="237"/>
      <c r="Q90" s="237"/>
      <c r="R90" s="112"/>
    </row>
    <row r="91" spans="2:18" s="95" customFormat="1" ht="20.25" customHeight="1">
      <c r="B91" s="113"/>
      <c r="D91" s="80" t="s">
        <v>526</v>
      </c>
      <c r="N91" s="182">
        <f>ROUND($N$128,2)</f>
        <v>0</v>
      </c>
      <c r="O91" s="237"/>
      <c r="P91" s="237"/>
      <c r="Q91" s="237"/>
      <c r="R91" s="114"/>
    </row>
    <row r="92" spans="2:18" s="95" customFormat="1" ht="20.25" customHeight="1">
      <c r="B92" s="113"/>
      <c r="D92" s="80" t="s">
        <v>527</v>
      </c>
      <c r="N92" s="182">
        <f>ROUND($N$138,2)</f>
        <v>0</v>
      </c>
      <c r="O92" s="237"/>
      <c r="P92" s="237"/>
      <c r="Q92" s="237"/>
      <c r="R92" s="114"/>
    </row>
    <row r="93" spans="2:18" s="67" customFormat="1" ht="22.5" customHeight="1">
      <c r="B93" s="110"/>
      <c r="D93" s="111" t="s">
        <v>127</v>
      </c>
      <c r="N93" s="213">
        <f>$N$140</f>
        <v>0</v>
      </c>
      <c r="O93" s="237"/>
      <c r="P93" s="237"/>
      <c r="Q93" s="237"/>
      <c r="R93" s="112"/>
    </row>
    <row r="94" spans="2:18" s="6" customFormat="1" ht="22.5" customHeight="1">
      <c r="B94" s="92"/>
      <c r="R94" s="93"/>
    </row>
    <row r="95" spans="2:21" s="6" customFormat="1" ht="30" customHeight="1">
      <c r="B95" s="92"/>
      <c r="C95" s="62" t="s">
        <v>128</v>
      </c>
      <c r="N95" s="183">
        <f>ROUND($N$96+$N$97+$N$98+$N$99+$N$100+$N$101,2)</f>
        <v>0</v>
      </c>
      <c r="O95" s="180"/>
      <c r="P95" s="180"/>
      <c r="Q95" s="180"/>
      <c r="R95" s="93"/>
      <c r="T95" s="115"/>
      <c r="U95" s="116" t="s">
        <v>41</v>
      </c>
    </row>
    <row r="96" spans="2:62" s="6" customFormat="1" ht="18" customHeight="1">
      <c r="B96" s="92"/>
      <c r="D96" s="179" t="s">
        <v>129</v>
      </c>
      <c r="E96" s="180"/>
      <c r="F96" s="180"/>
      <c r="G96" s="180"/>
      <c r="H96" s="180"/>
      <c r="N96" s="181">
        <f>ROUND($N$88*$T$96,2)</f>
        <v>0</v>
      </c>
      <c r="O96" s="180"/>
      <c r="P96" s="180"/>
      <c r="Q96" s="180"/>
      <c r="R96" s="93"/>
      <c r="T96" s="117"/>
      <c r="U96" s="118" t="s">
        <v>42</v>
      </c>
      <c r="AY96" s="6" t="s">
        <v>94</v>
      </c>
      <c r="BE96" s="84">
        <f>IF($U$96="základní",$N$96,0)</f>
        <v>0</v>
      </c>
      <c r="BF96" s="84">
        <f>IF($U$96="snížená",$N$96,0)</f>
        <v>0</v>
      </c>
      <c r="BG96" s="84">
        <f>IF($U$96="zákl. přenesená",$N$96,0)</f>
        <v>0</v>
      </c>
      <c r="BH96" s="84">
        <f>IF($U$96="sníž. přenesená",$N$96,0)</f>
        <v>0</v>
      </c>
      <c r="BI96" s="84">
        <f>IF($U$96="nulová",$N$96,0)</f>
        <v>0</v>
      </c>
      <c r="BJ96" s="6" t="s">
        <v>21</v>
      </c>
    </row>
    <row r="97" spans="2:62" s="6" customFormat="1" ht="18" customHeight="1">
      <c r="B97" s="92"/>
      <c r="D97" s="179" t="s">
        <v>130</v>
      </c>
      <c r="E97" s="180"/>
      <c r="F97" s="180"/>
      <c r="G97" s="180"/>
      <c r="H97" s="180"/>
      <c r="N97" s="181">
        <f>ROUND($N$88*$T$97,2)</f>
        <v>0</v>
      </c>
      <c r="O97" s="180"/>
      <c r="P97" s="180"/>
      <c r="Q97" s="180"/>
      <c r="R97" s="93"/>
      <c r="T97" s="117"/>
      <c r="U97" s="118" t="s">
        <v>42</v>
      </c>
      <c r="AY97" s="6" t="s">
        <v>94</v>
      </c>
      <c r="BE97" s="84">
        <f>IF($U$97="základní",$N$97,0)</f>
        <v>0</v>
      </c>
      <c r="BF97" s="84">
        <f>IF($U$97="snížená",$N$97,0)</f>
        <v>0</v>
      </c>
      <c r="BG97" s="84">
        <f>IF($U$97="zákl. přenesená",$N$97,0)</f>
        <v>0</v>
      </c>
      <c r="BH97" s="84">
        <f>IF($U$97="sníž. přenesená",$N$97,0)</f>
        <v>0</v>
      </c>
      <c r="BI97" s="84">
        <f>IF($U$97="nulová",$N$97,0)</f>
        <v>0</v>
      </c>
      <c r="BJ97" s="6" t="s">
        <v>21</v>
      </c>
    </row>
    <row r="98" spans="2:62" s="6" customFormat="1" ht="18" customHeight="1">
      <c r="B98" s="92"/>
      <c r="D98" s="179" t="s">
        <v>131</v>
      </c>
      <c r="E98" s="180"/>
      <c r="F98" s="180"/>
      <c r="G98" s="180"/>
      <c r="H98" s="180"/>
      <c r="N98" s="181">
        <f>ROUND($N$88*$T$98,2)</f>
        <v>0</v>
      </c>
      <c r="O98" s="180"/>
      <c r="P98" s="180"/>
      <c r="Q98" s="180"/>
      <c r="R98" s="93"/>
      <c r="T98" s="117"/>
      <c r="U98" s="118" t="s">
        <v>42</v>
      </c>
      <c r="AY98" s="6" t="s">
        <v>94</v>
      </c>
      <c r="BE98" s="84">
        <f>IF($U$98="základní",$N$98,0)</f>
        <v>0</v>
      </c>
      <c r="BF98" s="84">
        <f>IF($U$98="snížená",$N$98,0)</f>
        <v>0</v>
      </c>
      <c r="BG98" s="84">
        <f>IF($U$98="zákl. přenesená",$N$98,0)</f>
        <v>0</v>
      </c>
      <c r="BH98" s="84">
        <f>IF($U$98="sníž. přenesená",$N$98,0)</f>
        <v>0</v>
      </c>
      <c r="BI98" s="84">
        <f>IF($U$98="nulová",$N$98,0)</f>
        <v>0</v>
      </c>
      <c r="BJ98" s="6" t="s">
        <v>21</v>
      </c>
    </row>
    <row r="99" spans="2:62" s="6" customFormat="1" ht="18" customHeight="1">
      <c r="B99" s="92"/>
      <c r="D99" s="179" t="s">
        <v>132</v>
      </c>
      <c r="E99" s="180"/>
      <c r="F99" s="180"/>
      <c r="G99" s="180"/>
      <c r="H99" s="180"/>
      <c r="N99" s="181">
        <f>ROUND($N$88*$T$99,2)</f>
        <v>0</v>
      </c>
      <c r="O99" s="180"/>
      <c r="P99" s="180"/>
      <c r="Q99" s="180"/>
      <c r="R99" s="93"/>
      <c r="T99" s="117"/>
      <c r="U99" s="118" t="s">
        <v>42</v>
      </c>
      <c r="AY99" s="6" t="s">
        <v>94</v>
      </c>
      <c r="BE99" s="84">
        <f>IF($U$99="základní",$N$99,0)</f>
        <v>0</v>
      </c>
      <c r="BF99" s="84">
        <f>IF($U$99="snížená",$N$99,0)</f>
        <v>0</v>
      </c>
      <c r="BG99" s="84">
        <f>IF($U$99="zákl. přenesená",$N$99,0)</f>
        <v>0</v>
      </c>
      <c r="BH99" s="84">
        <f>IF($U$99="sníž. přenesená",$N$99,0)</f>
        <v>0</v>
      </c>
      <c r="BI99" s="84">
        <f>IF($U$99="nulová",$N$99,0)</f>
        <v>0</v>
      </c>
      <c r="BJ99" s="6" t="s">
        <v>21</v>
      </c>
    </row>
    <row r="100" spans="2:62" s="6" customFormat="1" ht="18" customHeight="1">
      <c r="B100" s="92"/>
      <c r="D100" s="179" t="s">
        <v>133</v>
      </c>
      <c r="E100" s="180"/>
      <c r="F100" s="180"/>
      <c r="G100" s="180"/>
      <c r="H100" s="180"/>
      <c r="N100" s="181">
        <f>ROUND($N$88*$T$100,2)</f>
        <v>0</v>
      </c>
      <c r="O100" s="180"/>
      <c r="P100" s="180"/>
      <c r="Q100" s="180"/>
      <c r="R100" s="93"/>
      <c r="T100" s="117"/>
      <c r="U100" s="118" t="s">
        <v>42</v>
      </c>
      <c r="AY100" s="6" t="s">
        <v>94</v>
      </c>
      <c r="BE100" s="84">
        <f>IF($U$100="základní",$N$100,0)</f>
        <v>0</v>
      </c>
      <c r="BF100" s="84">
        <f>IF($U$100="snížená",$N$100,0)</f>
        <v>0</v>
      </c>
      <c r="BG100" s="84">
        <f>IF($U$100="zákl. přenesená",$N$100,0)</f>
        <v>0</v>
      </c>
      <c r="BH100" s="84">
        <f>IF($U$100="sníž. přenesená",$N$100,0)</f>
        <v>0</v>
      </c>
      <c r="BI100" s="84">
        <f>IF($U$100="nulová",$N$100,0)</f>
        <v>0</v>
      </c>
      <c r="BJ100" s="6" t="s">
        <v>21</v>
      </c>
    </row>
    <row r="101" spans="2:62" s="6" customFormat="1" ht="18" customHeight="1">
      <c r="B101" s="92"/>
      <c r="D101" s="80" t="s">
        <v>134</v>
      </c>
      <c r="N101" s="181">
        <f>ROUND($N$88*$T$101,2)</f>
        <v>0</v>
      </c>
      <c r="O101" s="180"/>
      <c r="P101" s="180"/>
      <c r="Q101" s="180"/>
      <c r="R101" s="93"/>
      <c r="T101" s="119"/>
      <c r="U101" s="120" t="s">
        <v>42</v>
      </c>
      <c r="AY101" s="6" t="s">
        <v>135</v>
      </c>
      <c r="BE101" s="84">
        <f>IF($U$101="základní",$N$101,0)</f>
        <v>0</v>
      </c>
      <c r="BF101" s="84">
        <f>IF($U$101="snížená",$N$101,0)</f>
        <v>0</v>
      </c>
      <c r="BG101" s="84">
        <f>IF($U$101="zákl. přenesená",$N$101,0)</f>
        <v>0</v>
      </c>
      <c r="BH101" s="84">
        <f>IF($U$101="sníž. přenesená",$N$101,0)</f>
        <v>0</v>
      </c>
      <c r="BI101" s="84">
        <f>IF($U$101="nulová",$N$101,0)</f>
        <v>0</v>
      </c>
      <c r="BJ101" s="6" t="s">
        <v>21</v>
      </c>
    </row>
    <row r="102" spans="2:18" s="6" customFormat="1" ht="12" customHeight="1">
      <c r="B102" s="92"/>
      <c r="R102" s="93"/>
    </row>
    <row r="103" spans="2:18" s="6" customFormat="1" ht="30" customHeight="1">
      <c r="B103" s="92"/>
      <c r="C103" s="91" t="s">
        <v>105</v>
      </c>
      <c r="D103" s="98"/>
      <c r="E103" s="98"/>
      <c r="F103" s="98"/>
      <c r="G103" s="98"/>
      <c r="H103" s="98"/>
      <c r="I103" s="98"/>
      <c r="J103" s="98"/>
      <c r="K103" s="98"/>
      <c r="L103" s="175">
        <f>ROUND(SUM($N$88+$N$95),2)</f>
        <v>0</v>
      </c>
      <c r="M103" s="236"/>
      <c r="N103" s="236"/>
      <c r="O103" s="236"/>
      <c r="P103" s="236"/>
      <c r="Q103" s="236"/>
      <c r="R103" s="93"/>
    </row>
    <row r="104" spans="2:18" s="6" customFormat="1" ht="7.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6"/>
    </row>
    <row r="108" spans="2:18" s="6" customFormat="1" ht="7.5" customHeight="1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9"/>
    </row>
    <row r="109" spans="2:18" s="6" customFormat="1" ht="37.5" customHeight="1">
      <c r="B109" s="92"/>
      <c r="C109" s="195" t="s">
        <v>136</v>
      </c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93"/>
    </row>
    <row r="110" spans="2:18" s="6" customFormat="1" ht="7.5" customHeight="1">
      <c r="B110" s="92"/>
      <c r="R110" s="93"/>
    </row>
    <row r="111" spans="2:18" s="6" customFormat="1" ht="30" customHeight="1">
      <c r="B111" s="92"/>
      <c r="C111" s="17" t="s">
        <v>16</v>
      </c>
      <c r="F111" s="234" t="str">
        <f>$F$6</f>
        <v>Parkoviště Ostrčilova před SVČ</v>
      </c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R111" s="93"/>
    </row>
    <row r="112" spans="2:18" s="6" customFormat="1" ht="37.5" customHeight="1">
      <c r="B112" s="92"/>
      <c r="C112" s="52" t="s">
        <v>109</v>
      </c>
      <c r="F112" s="196" t="str">
        <f>$F$7</f>
        <v>VRN - Vedlejší rozpočtové náklady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R112" s="93"/>
    </row>
    <row r="113" spans="2:18" s="6" customFormat="1" ht="7.5" customHeight="1">
      <c r="B113" s="92"/>
      <c r="R113" s="93"/>
    </row>
    <row r="114" spans="2:18" s="6" customFormat="1" ht="18" customHeight="1">
      <c r="B114" s="92"/>
      <c r="C114" s="17" t="s">
        <v>22</v>
      </c>
      <c r="F114" s="15" t="str">
        <f>$F$9</f>
        <v> </v>
      </c>
      <c r="K114" s="17" t="s">
        <v>24</v>
      </c>
      <c r="M114" s="235" t="str">
        <f>IF($O$9="","",$O$9)</f>
        <v>17.12.2014</v>
      </c>
      <c r="N114" s="180"/>
      <c r="O114" s="180"/>
      <c r="P114" s="180"/>
      <c r="R114" s="93"/>
    </row>
    <row r="115" spans="2:18" s="6" customFormat="1" ht="7.5" customHeight="1">
      <c r="B115" s="92"/>
      <c r="R115" s="93"/>
    </row>
    <row r="116" spans="2:18" s="6" customFormat="1" ht="13.5" customHeight="1">
      <c r="B116" s="92"/>
      <c r="C116" s="17" t="s">
        <v>28</v>
      </c>
      <c r="F116" s="15" t="str">
        <f>$E$12</f>
        <v>Statut. Město Ostrava městský obvod MOaP</v>
      </c>
      <c r="K116" s="17" t="s">
        <v>34</v>
      </c>
      <c r="M116" s="197" t="str">
        <f>$E$18</f>
        <v> </v>
      </c>
      <c r="N116" s="180"/>
      <c r="O116" s="180"/>
      <c r="P116" s="180"/>
      <c r="Q116" s="180"/>
      <c r="R116" s="93"/>
    </row>
    <row r="117" spans="2:18" s="6" customFormat="1" ht="15" customHeight="1">
      <c r="B117" s="92"/>
      <c r="C117" s="17" t="s">
        <v>32</v>
      </c>
      <c r="F117" s="15" t="str">
        <f>IF($E$15="","",$E$15)</f>
        <v> </v>
      </c>
      <c r="K117" s="17" t="s">
        <v>36</v>
      </c>
      <c r="M117" s="197" t="str">
        <f>$E$21</f>
        <v>UNI projekt</v>
      </c>
      <c r="N117" s="180"/>
      <c r="O117" s="180"/>
      <c r="P117" s="180"/>
      <c r="Q117" s="180"/>
      <c r="R117" s="93"/>
    </row>
    <row r="118" spans="2:18" s="6" customFormat="1" ht="11.25" customHeight="1">
      <c r="B118" s="92"/>
      <c r="R118" s="93"/>
    </row>
    <row r="119" spans="2:27" s="121" customFormat="1" ht="30" customHeight="1">
      <c r="B119" s="122"/>
      <c r="C119" s="123" t="s">
        <v>137</v>
      </c>
      <c r="D119" s="124" t="s">
        <v>138</v>
      </c>
      <c r="E119" s="124" t="s">
        <v>59</v>
      </c>
      <c r="F119" s="231" t="s">
        <v>139</v>
      </c>
      <c r="G119" s="232"/>
      <c r="H119" s="232"/>
      <c r="I119" s="232"/>
      <c r="J119" s="124" t="s">
        <v>140</v>
      </c>
      <c r="K119" s="124" t="s">
        <v>141</v>
      </c>
      <c r="L119" s="231" t="s">
        <v>142</v>
      </c>
      <c r="M119" s="232"/>
      <c r="N119" s="231" t="s">
        <v>143</v>
      </c>
      <c r="O119" s="232"/>
      <c r="P119" s="232"/>
      <c r="Q119" s="233"/>
      <c r="R119" s="125"/>
      <c r="T119" s="58" t="s">
        <v>144</v>
      </c>
      <c r="U119" s="59" t="s">
        <v>41</v>
      </c>
      <c r="V119" s="59" t="s">
        <v>145</v>
      </c>
      <c r="W119" s="59" t="s">
        <v>146</v>
      </c>
      <c r="X119" s="59" t="s">
        <v>147</v>
      </c>
      <c r="Y119" s="59" t="s">
        <v>148</v>
      </c>
      <c r="Z119" s="59" t="s">
        <v>149</v>
      </c>
      <c r="AA119" s="60" t="s">
        <v>150</v>
      </c>
    </row>
    <row r="120" spans="2:63" s="6" customFormat="1" ht="30" customHeight="1">
      <c r="B120" s="92"/>
      <c r="C120" s="62" t="s">
        <v>111</v>
      </c>
      <c r="N120" s="220">
        <f>$BK$120</f>
        <v>0</v>
      </c>
      <c r="O120" s="180"/>
      <c r="P120" s="180"/>
      <c r="Q120" s="180"/>
      <c r="R120" s="93"/>
      <c r="T120" s="126"/>
      <c r="U120" s="94"/>
      <c r="V120" s="94"/>
      <c r="W120" s="127">
        <f>$W$121+$W$127+$W$140</f>
        <v>0</v>
      </c>
      <c r="X120" s="94"/>
      <c r="Y120" s="127">
        <f>$Y$121+$Y$127+$Y$140</f>
        <v>0</v>
      </c>
      <c r="Z120" s="94"/>
      <c r="AA120" s="128">
        <f>$AA$121+$AA$127+$AA$140</f>
        <v>0</v>
      </c>
      <c r="AT120" s="6" t="s">
        <v>76</v>
      </c>
      <c r="AU120" s="6" t="s">
        <v>116</v>
      </c>
      <c r="BK120" s="129">
        <f>$BK$121+$BK$127+$BK$140</f>
        <v>0</v>
      </c>
    </row>
    <row r="121" spans="2:63" s="130" customFormat="1" ht="38.25" customHeight="1">
      <c r="B121" s="131"/>
      <c r="D121" s="132" t="s">
        <v>524</v>
      </c>
      <c r="N121" s="213">
        <f>$BK$121</f>
        <v>0</v>
      </c>
      <c r="O121" s="212"/>
      <c r="P121" s="212"/>
      <c r="Q121" s="212"/>
      <c r="R121" s="134"/>
      <c r="T121" s="135"/>
      <c r="W121" s="136">
        <f>SUM($W$122:$W$126)</f>
        <v>0</v>
      </c>
      <c r="Y121" s="136">
        <f>SUM($Y$122:$Y$126)</f>
        <v>0</v>
      </c>
      <c r="AA121" s="137">
        <f>SUM($AA$122:$AA$126)</f>
        <v>0</v>
      </c>
      <c r="AR121" s="133" t="s">
        <v>21</v>
      </c>
      <c r="AT121" s="133" t="s">
        <v>76</v>
      </c>
      <c r="AU121" s="133" t="s">
        <v>77</v>
      </c>
      <c r="AY121" s="133" t="s">
        <v>151</v>
      </c>
      <c r="BK121" s="138">
        <f>SUM($BK$122:$BK$126)</f>
        <v>0</v>
      </c>
    </row>
    <row r="122" spans="2:64" s="6" customFormat="1" ht="13.5" customHeight="1">
      <c r="B122" s="92"/>
      <c r="C122" s="140" t="s">
        <v>21</v>
      </c>
      <c r="D122" s="140" t="s">
        <v>152</v>
      </c>
      <c r="E122" s="141" t="s">
        <v>528</v>
      </c>
      <c r="F122" s="226" t="s">
        <v>529</v>
      </c>
      <c r="G122" s="218"/>
      <c r="H122" s="218"/>
      <c r="I122" s="218"/>
      <c r="J122" s="142" t="s">
        <v>530</v>
      </c>
      <c r="K122" s="143">
        <v>128.2</v>
      </c>
      <c r="L122" s="217">
        <v>0</v>
      </c>
      <c r="M122" s="218"/>
      <c r="N122" s="219">
        <f>ROUND($L$122*$K$122,2)</f>
        <v>0</v>
      </c>
      <c r="O122" s="218"/>
      <c r="P122" s="218"/>
      <c r="Q122" s="218"/>
      <c r="R122" s="93"/>
      <c r="T122" s="144"/>
      <c r="U122" s="29" t="s">
        <v>42</v>
      </c>
      <c r="V122" s="145">
        <v>0</v>
      </c>
      <c r="W122" s="145">
        <f>$V$122*$K$122</f>
        <v>0</v>
      </c>
      <c r="X122" s="145">
        <v>0</v>
      </c>
      <c r="Y122" s="145">
        <f>$X$122*$K$122</f>
        <v>0</v>
      </c>
      <c r="Z122" s="145">
        <v>0</v>
      </c>
      <c r="AA122" s="146">
        <f>$Z$122*$K$122</f>
        <v>0</v>
      </c>
      <c r="AR122" s="6" t="s">
        <v>156</v>
      </c>
      <c r="AT122" s="6" t="s">
        <v>152</v>
      </c>
      <c r="AU122" s="6" t="s">
        <v>21</v>
      </c>
      <c r="AY122" s="6" t="s">
        <v>151</v>
      </c>
      <c r="BE122" s="84">
        <f>IF($U$122="základní",$N$122,0)</f>
        <v>0</v>
      </c>
      <c r="BF122" s="84">
        <f>IF($U$122="snížená",$N$122,0)</f>
        <v>0</v>
      </c>
      <c r="BG122" s="84">
        <f>IF($U$122="zákl. přenesená",$N$122,0)</f>
        <v>0</v>
      </c>
      <c r="BH122" s="84">
        <f>IF($U$122="sníž. přenesená",$N$122,0)</f>
        <v>0</v>
      </c>
      <c r="BI122" s="84">
        <f>IF($U$122="nulová",$N$122,0)</f>
        <v>0</v>
      </c>
      <c r="BJ122" s="6" t="s">
        <v>21</v>
      </c>
      <c r="BK122" s="84">
        <f>ROUND($L$122*$K$122,2)</f>
        <v>0</v>
      </c>
      <c r="BL122" s="6" t="s">
        <v>156</v>
      </c>
    </row>
    <row r="123" spans="2:51" s="6" customFormat="1" ht="13.5" customHeight="1">
      <c r="B123" s="147"/>
      <c r="E123" s="148"/>
      <c r="F123" s="222" t="s">
        <v>531</v>
      </c>
      <c r="G123" s="223"/>
      <c r="H123" s="223"/>
      <c r="I123" s="223"/>
      <c r="K123" s="149">
        <v>128.2</v>
      </c>
      <c r="R123" s="150"/>
      <c r="T123" s="151"/>
      <c r="AA123" s="152"/>
      <c r="AT123" s="148" t="s">
        <v>158</v>
      </c>
      <c r="AU123" s="148" t="s">
        <v>21</v>
      </c>
      <c r="AV123" s="148" t="s">
        <v>107</v>
      </c>
      <c r="AW123" s="148" t="s">
        <v>116</v>
      </c>
      <c r="AX123" s="148" t="s">
        <v>77</v>
      </c>
      <c r="AY123" s="148" t="s">
        <v>151</v>
      </c>
    </row>
    <row r="124" spans="2:64" s="6" customFormat="1" ht="24" customHeight="1">
      <c r="B124" s="92"/>
      <c r="C124" s="140" t="s">
        <v>107</v>
      </c>
      <c r="D124" s="140" t="s">
        <v>152</v>
      </c>
      <c r="E124" s="141" t="s">
        <v>532</v>
      </c>
      <c r="F124" s="226" t="s">
        <v>533</v>
      </c>
      <c r="G124" s="218"/>
      <c r="H124" s="218"/>
      <c r="I124" s="218"/>
      <c r="J124" s="142" t="s">
        <v>530</v>
      </c>
      <c r="K124" s="143">
        <v>384</v>
      </c>
      <c r="L124" s="217">
        <v>0</v>
      </c>
      <c r="M124" s="218"/>
      <c r="N124" s="219">
        <f>ROUND($L$124*$K$124,2)</f>
        <v>0</v>
      </c>
      <c r="O124" s="218"/>
      <c r="P124" s="218"/>
      <c r="Q124" s="218"/>
      <c r="R124" s="93"/>
      <c r="T124" s="144"/>
      <c r="U124" s="29" t="s">
        <v>42</v>
      </c>
      <c r="V124" s="145">
        <v>0</v>
      </c>
      <c r="W124" s="145">
        <f>$V$124*$K$124</f>
        <v>0</v>
      </c>
      <c r="X124" s="145">
        <v>0</v>
      </c>
      <c r="Y124" s="145">
        <f>$X$124*$K$124</f>
        <v>0</v>
      </c>
      <c r="Z124" s="145">
        <v>0</v>
      </c>
      <c r="AA124" s="146">
        <f>$Z$124*$K$124</f>
        <v>0</v>
      </c>
      <c r="AR124" s="6" t="s">
        <v>156</v>
      </c>
      <c r="AT124" s="6" t="s">
        <v>152</v>
      </c>
      <c r="AU124" s="6" t="s">
        <v>21</v>
      </c>
      <c r="AY124" s="6" t="s">
        <v>151</v>
      </c>
      <c r="BE124" s="84">
        <f>IF($U$124="základní",$N$124,0)</f>
        <v>0</v>
      </c>
      <c r="BF124" s="84">
        <f>IF($U$124="snížená",$N$124,0)</f>
        <v>0</v>
      </c>
      <c r="BG124" s="84">
        <f>IF($U$124="zákl. přenesená",$N$124,0)</f>
        <v>0</v>
      </c>
      <c r="BH124" s="84">
        <f>IF($U$124="sníž. přenesená",$N$124,0)</f>
        <v>0</v>
      </c>
      <c r="BI124" s="84">
        <f>IF($U$124="nulová",$N$124,0)</f>
        <v>0</v>
      </c>
      <c r="BJ124" s="6" t="s">
        <v>21</v>
      </c>
      <c r="BK124" s="84">
        <f>ROUND($L$124*$K$124,2)</f>
        <v>0</v>
      </c>
      <c r="BL124" s="6" t="s">
        <v>156</v>
      </c>
    </row>
    <row r="125" spans="2:51" s="6" customFormat="1" ht="13.5" customHeight="1">
      <c r="B125" s="147"/>
      <c r="E125" s="148"/>
      <c r="F125" s="222" t="s">
        <v>534</v>
      </c>
      <c r="G125" s="223"/>
      <c r="H125" s="223"/>
      <c r="I125" s="223"/>
      <c r="K125" s="149">
        <v>384</v>
      </c>
      <c r="R125" s="150"/>
      <c r="T125" s="151"/>
      <c r="AA125" s="152"/>
      <c r="AT125" s="148" t="s">
        <v>158</v>
      </c>
      <c r="AU125" s="148" t="s">
        <v>21</v>
      </c>
      <c r="AV125" s="148" t="s">
        <v>107</v>
      </c>
      <c r="AW125" s="148" t="s">
        <v>116</v>
      </c>
      <c r="AX125" s="148" t="s">
        <v>77</v>
      </c>
      <c r="AY125" s="148" t="s">
        <v>151</v>
      </c>
    </row>
    <row r="126" spans="2:64" s="6" customFormat="1" ht="13.5" customHeight="1">
      <c r="B126" s="92"/>
      <c r="C126" s="140" t="s">
        <v>163</v>
      </c>
      <c r="D126" s="140" t="s">
        <v>152</v>
      </c>
      <c r="E126" s="141" t="s">
        <v>535</v>
      </c>
      <c r="F126" s="226" t="s">
        <v>536</v>
      </c>
      <c r="G126" s="218"/>
      <c r="H126" s="218"/>
      <c r="I126" s="218"/>
      <c r="J126" s="142" t="s">
        <v>530</v>
      </c>
      <c r="K126" s="143">
        <v>128</v>
      </c>
      <c r="L126" s="217">
        <v>0</v>
      </c>
      <c r="M126" s="218"/>
      <c r="N126" s="219">
        <f>ROUND($L$126*$K$126,2)</f>
        <v>0</v>
      </c>
      <c r="O126" s="218"/>
      <c r="P126" s="218"/>
      <c r="Q126" s="218"/>
      <c r="R126" s="93"/>
      <c r="T126" s="144"/>
      <c r="U126" s="29" t="s">
        <v>42</v>
      </c>
      <c r="V126" s="145">
        <v>0</v>
      </c>
      <c r="W126" s="145">
        <f>$V$126*$K$126</f>
        <v>0</v>
      </c>
      <c r="X126" s="145">
        <v>0</v>
      </c>
      <c r="Y126" s="145">
        <f>$X$126*$K$126</f>
        <v>0</v>
      </c>
      <c r="Z126" s="145">
        <v>0</v>
      </c>
      <c r="AA126" s="146">
        <f>$Z$126*$K$126</f>
        <v>0</v>
      </c>
      <c r="AR126" s="6" t="s">
        <v>156</v>
      </c>
      <c r="AT126" s="6" t="s">
        <v>152</v>
      </c>
      <c r="AU126" s="6" t="s">
        <v>21</v>
      </c>
      <c r="AY126" s="6" t="s">
        <v>151</v>
      </c>
      <c r="BE126" s="84">
        <f>IF($U$126="základní",$N$126,0)</f>
        <v>0</v>
      </c>
      <c r="BF126" s="84">
        <f>IF($U$126="snížená",$N$126,0)</f>
        <v>0</v>
      </c>
      <c r="BG126" s="84">
        <f>IF($U$126="zákl. přenesená",$N$126,0)</f>
        <v>0</v>
      </c>
      <c r="BH126" s="84">
        <f>IF($U$126="sníž. přenesená",$N$126,0)</f>
        <v>0</v>
      </c>
      <c r="BI126" s="84">
        <f>IF($U$126="nulová",$N$126,0)</f>
        <v>0</v>
      </c>
      <c r="BJ126" s="6" t="s">
        <v>21</v>
      </c>
      <c r="BK126" s="84">
        <f>ROUND($L$126*$K$126,2)</f>
        <v>0</v>
      </c>
      <c r="BL126" s="6" t="s">
        <v>156</v>
      </c>
    </row>
    <row r="127" spans="2:63" s="130" customFormat="1" ht="38.25" customHeight="1">
      <c r="B127" s="131"/>
      <c r="D127" s="132" t="s">
        <v>525</v>
      </c>
      <c r="N127" s="213">
        <f>$BK$127</f>
        <v>0</v>
      </c>
      <c r="O127" s="212"/>
      <c r="P127" s="212"/>
      <c r="Q127" s="212"/>
      <c r="R127" s="134"/>
      <c r="T127" s="135"/>
      <c r="W127" s="136">
        <f>$W$128+$W$138</f>
        <v>0</v>
      </c>
      <c r="Y127" s="136">
        <f>$Y$128+$Y$138</f>
        <v>0</v>
      </c>
      <c r="AA127" s="137">
        <f>$AA$128+$AA$138</f>
        <v>0</v>
      </c>
      <c r="AR127" s="133" t="s">
        <v>169</v>
      </c>
      <c r="AT127" s="133" t="s">
        <v>76</v>
      </c>
      <c r="AU127" s="133" t="s">
        <v>77</v>
      </c>
      <c r="AY127" s="133" t="s">
        <v>151</v>
      </c>
      <c r="BK127" s="138">
        <f>$BK$128+$BK$138</f>
        <v>0</v>
      </c>
    </row>
    <row r="128" spans="2:63" s="130" customFormat="1" ht="20.25" customHeight="1">
      <c r="B128" s="131"/>
      <c r="D128" s="139" t="s">
        <v>526</v>
      </c>
      <c r="N128" s="211">
        <f>$BK$128</f>
        <v>0</v>
      </c>
      <c r="O128" s="212"/>
      <c r="P128" s="212"/>
      <c r="Q128" s="212"/>
      <c r="R128" s="134"/>
      <c r="T128" s="135"/>
      <c r="W128" s="136">
        <f>SUM($W$129:$W$137)</f>
        <v>0</v>
      </c>
      <c r="Y128" s="136">
        <f>SUM($Y$129:$Y$137)</f>
        <v>0</v>
      </c>
      <c r="AA128" s="137">
        <f>SUM($AA$129:$AA$137)</f>
        <v>0</v>
      </c>
      <c r="AR128" s="133" t="s">
        <v>169</v>
      </c>
      <c r="AT128" s="133" t="s">
        <v>76</v>
      </c>
      <c r="AU128" s="133" t="s">
        <v>21</v>
      </c>
      <c r="AY128" s="133" t="s">
        <v>151</v>
      </c>
      <c r="BK128" s="138">
        <f>SUM($BK$129:$BK$137)</f>
        <v>0</v>
      </c>
    </row>
    <row r="129" spans="2:64" s="6" customFormat="1" ht="13.5" customHeight="1">
      <c r="B129" s="92"/>
      <c r="C129" s="140" t="s">
        <v>156</v>
      </c>
      <c r="D129" s="140" t="s">
        <v>152</v>
      </c>
      <c r="E129" s="141" t="s">
        <v>537</v>
      </c>
      <c r="F129" s="226" t="s">
        <v>538</v>
      </c>
      <c r="G129" s="218"/>
      <c r="H129" s="218"/>
      <c r="I129" s="218"/>
      <c r="J129" s="142" t="s">
        <v>539</v>
      </c>
      <c r="K129" s="143">
        <v>1</v>
      </c>
      <c r="L129" s="217">
        <v>0</v>
      </c>
      <c r="M129" s="218"/>
      <c r="N129" s="219">
        <f>ROUND($L$129*$K$129,2)</f>
        <v>0</v>
      </c>
      <c r="O129" s="218"/>
      <c r="P129" s="218"/>
      <c r="Q129" s="218"/>
      <c r="R129" s="93"/>
      <c r="T129" s="144"/>
      <c r="U129" s="29" t="s">
        <v>42</v>
      </c>
      <c r="V129" s="145">
        <v>0</v>
      </c>
      <c r="W129" s="145">
        <f>$V$129*$K$129</f>
        <v>0</v>
      </c>
      <c r="X129" s="145">
        <v>0</v>
      </c>
      <c r="Y129" s="145">
        <f>$X$129*$K$129</f>
        <v>0</v>
      </c>
      <c r="Z129" s="145">
        <v>0</v>
      </c>
      <c r="AA129" s="146">
        <f>$Z$129*$K$129</f>
        <v>0</v>
      </c>
      <c r="AR129" s="6" t="s">
        <v>489</v>
      </c>
      <c r="AT129" s="6" t="s">
        <v>152</v>
      </c>
      <c r="AU129" s="6" t="s">
        <v>107</v>
      </c>
      <c r="AY129" s="6" t="s">
        <v>151</v>
      </c>
      <c r="BE129" s="84">
        <f>IF($U$129="základní",$N$129,0)</f>
        <v>0</v>
      </c>
      <c r="BF129" s="84">
        <f>IF($U$129="snížená",$N$129,0)</f>
        <v>0</v>
      </c>
      <c r="BG129" s="84">
        <f>IF($U$129="zákl. přenesená",$N$129,0)</f>
        <v>0</v>
      </c>
      <c r="BH129" s="84">
        <f>IF($U$129="sníž. přenesená",$N$129,0)</f>
        <v>0</v>
      </c>
      <c r="BI129" s="84">
        <f>IF($U$129="nulová",$N$129,0)</f>
        <v>0</v>
      </c>
      <c r="BJ129" s="6" t="s">
        <v>21</v>
      </c>
      <c r="BK129" s="84">
        <f>ROUND($L$129*$K$129,2)</f>
        <v>0</v>
      </c>
      <c r="BL129" s="6" t="s">
        <v>489</v>
      </c>
    </row>
    <row r="130" spans="2:64" s="6" customFormat="1" ht="13.5" customHeight="1">
      <c r="B130" s="92"/>
      <c r="C130" s="140" t="s">
        <v>169</v>
      </c>
      <c r="D130" s="140" t="s">
        <v>152</v>
      </c>
      <c r="E130" s="141" t="s">
        <v>540</v>
      </c>
      <c r="F130" s="226" t="s">
        <v>541</v>
      </c>
      <c r="G130" s="218"/>
      <c r="H130" s="218"/>
      <c r="I130" s="218"/>
      <c r="J130" s="142" t="s">
        <v>539</v>
      </c>
      <c r="K130" s="143">
        <v>1</v>
      </c>
      <c r="L130" s="217">
        <v>0</v>
      </c>
      <c r="M130" s="218"/>
      <c r="N130" s="219">
        <f>ROUND($L$130*$K$130,2)</f>
        <v>0</v>
      </c>
      <c r="O130" s="218"/>
      <c r="P130" s="218"/>
      <c r="Q130" s="218"/>
      <c r="R130" s="93"/>
      <c r="T130" s="144"/>
      <c r="U130" s="29" t="s">
        <v>42</v>
      </c>
      <c r="V130" s="145">
        <v>0</v>
      </c>
      <c r="W130" s="145">
        <f>$V$130*$K$130</f>
        <v>0</v>
      </c>
      <c r="X130" s="145">
        <v>0</v>
      </c>
      <c r="Y130" s="145">
        <f>$X$130*$K$130</f>
        <v>0</v>
      </c>
      <c r="Z130" s="145">
        <v>0</v>
      </c>
      <c r="AA130" s="146">
        <f>$Z$130*$K$130</f>
        <v>0</v>
      </c>
      <c r="AR130" s="6" t="s">
        <v>489</v>
      </c>
      <c r="AT130" s="6" t="s">
        <v>152</v>
      </c>
      <c r="AU130" s="6" t="s">
        <v>107</v>
      </c>
      <c r="AY130" s="6" t="s">
        <v>151</v>
      </c>
      <c r="BE130" s="84">
        <f>IF($U$130="základní",$N$130,0)</f>
        <v>0</v>
      </c>
      <c r="BF130" s="84">
        <f>IF($U$130="snížená",$N$130,0)</f>
        <v>0</v>
      </c>
      <c r="BG130" s="84">
        <f>IF($U$130="zákl. přenesená",$N$130,0)</f>
        <v>0</v>
      </c>
      <c r="BH130" s="84">
        <f>IF($U$130="sníž. přenesená",$N$130,0)</f>
        <v>0</v>
      </c>
      <c r="BI130" s="84">
        <f>IF($U$130="nulová",$N$130,0)</f>
        <v>0</v>
      </c>
      <c r="BJ130" s="6" t="s">
        <v>21</v>
      </c>
      <c r="BK130" s="84">
        <f>ROUND($L$130*$K$130,2)</f>
        <v>0</v>
      </c>
      <c r="BL130" s="6" t="s">
        <v>489</v>
      </c>
    </row>
    <row r="131" spans="2:64" s="6" customFormat="1" ht="13.5" customHeight="1">
      <c r="B131" s="92"/>
      <c r="C131" s="140" t="s">
        <v>172</v>
      </c>
      <c r="D131" s="140" t="s">
        <v>152</v>
      </c>
      <c r="E131" s="141" t="s">
        <v>542</v>
      </c>
      <c r="F131" s="226" t="s">
        <v>543</v>
      </c>
      <c r="G131" s="218"/>
      <c r="H131" s="218"/>
      <c r="I131" s="218"/>
      <c r="J131" s="142" t="s">
        <v>539</v>
      </c>
      <c r="K131" s="143">
        <v>1</v>
      </c>
      <c r="L131" s="217">
        <v>0</v>
      </c>
      <c r="M131" s="218"/>
      <c r="N131" s="219">
        <f>ROUND($L$131*$K$131,2)</f>
        <v>0</v>
      </c>
      <c r="O131" s="218"/>
      <c r="P131" s="218"/>
      <c r="Q131" s="218"/>
      <c r="R131" s="93"/>
      <c r="T131" s="144"/>
      <c r="U131" s="29" t="s">
        <v>42</v>
      </c>
      <c r="V131" s="145">
        <v>0</v>
      </c>
      <c r="W131" s="145">
        <f>$V$131*$K$131</f>
        <v>0</v>
      </c>
      <c r="X131" s="145">
        <v>0</v>
      </c>
      <c r="Y131" s="145">
        <f>$X$131*$K$131</f>
        <v>0</v>
      </c>
      <c r="Z131" s="145">
        <v>0</v>
      </c>
      <c r="AA131" s="146">
        <f>$Z$131*$K$131</f>
        <v>0</v>
      </c>
      <c r="AR131" s="6" t="s">
        <v>489</v>
      </c>
      <c r="AT131" s="6" t="s">
        <v>152</v>
      </c>
      <c r="AU131" s="6" t="s">
        <v>107</v>
      </c>
      <c r="AY131" s="6" t="s">
        <v>151</v>
      </c>
      <c r="BE131" s="84">
        <f>IF($U$131="základní",$N$131,0)</f>
        <v>0</v>
      </c>
      <c r="BF131" s="84">
        <f>IF($U$131="snížená",$N$131,0)</f>
        <v>0</v>
      </c>
      <c r="BG131" s="84">
        <f>IF($U$131="zákl. přenesená",$N$131,0)</f>
        <v>0</v>
      </c>
      <c r="BH131" s="84">
        <f>IF($U$131="sníž. přenesená",$N$131,0)</f>
        <v>0</v>
      </c>
      <c r="BI131" s="84">
        <f>IF($U$131="nulová",$N$131,0)</f>
        <v>0</v>
      </c>
      <c r="BJ131" s="6" t="s">
        <v>21</v>
      </c>
      <c r="BK131" s="84">
        <f>ROUND($L$131*$K$131,2)</f>
        <v>0</v>
      </c>
      <c r="BL131" s="6" t="s">
        <v>489</v>
      </c>
    </row>
    <row r="132" spans="2:64" s="6" customFormat="1" ht="13.5" customHeight="1">
      <c r="B132" s="92"/>
      <c r="C132" s="140" t="s">
        <v>176</v>
      </c>
      <c r="D132" s="140" t="s">
        <v>152</v>
      </c>
      <c r="E132" s="141" t="s">
        <v>544</v>
      </c>
      <c r="F132" s="226" t="s">
        <v>545</v>
      </c>
      <c r="G132" s="218"/>
      <c r="H132" s="218"/>
      <c r="I132" s="218"/>
      <c r="J132" s="142" t="s">
        <v>539</v>
      </c>
      <c r="K132" s="143">
        <v>1</v>
      </c>
      <c r="L132" s="217">
        <v>0</v>
      </c>
      <c r="M132" s="218"/>
      <c r="N132" s="219">
        <f>ROUND($L$132*$K$132,2)</f>
        <v>0</v>
      </c>
      <c r="O132" s="218"/>
      <c r="P132" s="218"/>
      <c r="Q132" s="218"/>
      <c r="R132" s="93"/>
      <c r="T132" s="144"/>
      <c r="U132" s="29" t="s">
        <v>42</v>
      </c>
      <c r="V132" s="145">
        <v>0</v>
      </c>
      <c r="W132" s="145">
        <f>$V$132*$K$132</f>
        <v>0</v>
      </c>
      <c r="X132" s="145">
        <v>0</v>
      </c>
      <c r="Y132" s="145">
        <f>$X$132*$K$132</f>
        <v>0</v>
      </c>
      <c r="Z132" s="145">
        <v>0</v>
      </c>
      <c r="AA132" s="146">
        <f>$Z$132*$K$132</f>
        <v>0</v>
      </c>
      <c r="AR132" s="6" t="s">
        <v>489</v>
      </c>
      <c r="AT132" s="6" t="s">
        <v>152</v>
      </c>
      <c r="AU132" s="6" t="s">
        <v>107</v>
      </c>
      <c r="AY132" s="6" t="s">
        <v>151</v>
      </c>
      <c r="BE132" s="84">
        <f>IF($U$132="základní",$N$132,0)</f>
        <v>0</v>
      </c>
      <c r="BF132" s="84">
        <f>IF($U$132="snížená",$N$132,0)</f>
        <v>0</v>
      </c>
      <c r="BG132" s="84">
        <f>IF($U$132="zákl. přenesená",$N$132,0)</f>
        <v>0</v>
      </c>
      <c r="BH132" s="84">
        <f>IF($U$132="sníž. přenesená",$N$132,0)</f>
        <v>0</v>
      </c>
      <c r="BI132" s="84">
        <f>IF($U$132="nulová",$N$132,0)</f>
        <v>0</v>
      </c>
      <c r="BJ132" s="6" t="s">
        <v>21</v>
      </c>
      <c r="BK132" s="84">
        <f>ROUND($L$132*$K$132,2)</f>
        <v>0</v>
      </c>
      <c r="BL132" s="6" t="s">
        <v>489</v>
      </c>
    </row>
    <row r="133" spans="2:64" s="6" customFormat="1" ht="13.5" customHeight="1">
      <c r="B133" s="92"/>
      <c r="C133" s="140" t="s">
        <v>179</v>
      </c>
      <c r="D133" s="140" t="s">
        <v>152</v>
      </c>
      <c r="E133" s="141" t="s">
        <v>546</v>
      </c>
      <c r="F133" s="226" t="s">
        <v>547</v>
      </c>
      <c r="G133" s="218"/>
      <c r="H133" s="218"/>
      <c r="I133" s="218"/>
      <c r="J133" s="142" t="s">
        <v>539</v>
      </c>
      <c r="K133" s="143">
        <v>1</v>
      </c>
      <c r="L133" s="217">
        <v>0</v>
      </c>
      <c r="M133" s="218"/>
      <c r="N133" s="219">
        <f>ROUND($L$133*$K$133,2)</f>
        <v>0</v>
      </c>
      <c r="O133" s="218"/>
      <c r="P133" s="218"/>
      <c r="Q133" s="218"/>
      <c r="R133" s="93"/>
      <c r="T133" s="144"/>
      <c r="U133" s="29" t="s">
        <v>42</v>
      </c>
      <c r="V133" s="145">
        <v>0</v>
      </c>
      <c r="W133" s="145">
        <f>$V$133*$K$133</f>
        <v>0</v>
      </c>
      <c r="X133" s="145">
        <v>0</v>
      </c>
      <c r="Y133" s="145">
        <f>$X$133*$K$133</f>
        <v>0</v>
      </c>
      <c r="Z133" s="145">
        <v>0</v>
      </c>
      <c r="AA133" s="146">
        <f>$Z$133*$K$133</f>
        <v>0</v>
      </c>
      <c r="AR133" s="6" t="s">
        <v>489</v>
      </c>
      <c r="AT133" s="6" t="s">
        <v>152</v>
      </c>
      <c r="AU133" s="6" t="s">
        <v>107</v>
      </c>
      <c r="AY133" s="6" t="s">
        <v>151</v>
      </c>
      <c r="BE133" s="84">
        <f>IF($U$133="základní",$N$133,0)</f>
        <v>0</v>
      </c>
      <c r="BF133" s="84">
        <f>IF($U$133="snížená",$N$133,0)</f>
        <v>0</v>
      </c>
      <c r="BG133" s="84">
        <f>IF($U$133="zákl. přenesená",$N$133,0)</f>
        <v>0</v>
      </c>
      <c r="BH133" s="84">
        <f>IF($U$133="sníž. přenesená",$N$133,0)</f>
        <v>0</v>
      </c>
      <c r="BI133" s="84">
        <f>IF($U$133="nulová",$N$133,0)</f>
        <v>0</v>
      </c>
      <c r="BJ133" s="6" t="s">
        <v>21</v>
      </c>
      <c r="BK133" s="84">
        <f>ROUND($L$133*$K$133,2)</f>
        <v>0</v>
      </c>
      <c r="BL133" s="6" t="s">
        <v>489</v>
      </c>
    </row>
    <row r="134" spans="2:64" s="6" customFormat="1" ht="13.5" customHeight="1">
      <c r="B134" s="92"/>
      <c r="C134" s="140" t="s">
        <v>186</v>
      </c>
      <c r="D134" s="140" t="s">
        <v>152</v>
      </c>
      <c r="E134" s="141" t="s">
        <v>548</v>
      </c>
      <c r="F134" s="226" t="s">
        <v>549</v>
      </c>
      <c r="G134" s="218"/>
      <c r="H134" s="218"/>
      <c r="I134" s="218"/>
      <c r="J134" s="142" t="s">
        <v>539</v>
      </c>
      <c r="K134" s="143">
        <v>1</v>
      </c>
      <c r="L134" s="217">
        <v>0</v>
      </c>
      <c r="M134" s="218"/>
      <c r="N134" s="219">
        <f>ROUND($L$134*$K$134,2)</f>
        <v>0</v>
      </c>
      <c r="O134" s="218"/>
      <c r="P134" s="218"/>
      <c r="Q134" s="218"/>
      <c r="R134" s="93"/>
      <c r="T134" s="144"/>
      <c r="U134" s="29" t="s">
        <v>42</v>
      </c>
      <c r="V134" s="145">
        <v>0</v>
      </c>
      <c r="W134" s="145">
        <f>$V$134*$K$134</f>
        <v>0</v>
      </c>
      <c r="X134" s="145">
        <v>0</v>
      </c>
      <c r="Y134" s="145">
        <f>$X$134*$K$134</f>
        <v>0</v>
      </c>
      <c r="Z134" s="145">
        <v>0</v>
      </c>
      <c r="AA134" s="146">
        <f>$Z$134*$K$134</f>
        <v>0</v>
      </c>
      <c r="AR134" s="6" t="s">
        <v>489</v>
      </c>
      <c r="AT134" s="6" t="s">
        <v>152</v>
      </c>
      <c r="AU134" s="6" t="s">
        <v>107</v>
      </c>
      <c r="AY134" s="6" t="s">
        <v>151</v>
      </c>
      <c r="BE134" s="84">
        <f>IF($U$134="základní",$N$134,0)</f>
        <v>0</v>
      </c>
      <c r="BF134" s="84">
        <f>IF($U$134="snížená",$N$134,0)</f>
        <v>0</v>
      </c>
      <c r="BG134" s="84">
        <f>IF($U$134="zákl. přenesená",$N$134,0)</f>
        <v>0</v>
      </c>
      <c r="BH134" s="84">
        <f>IF($U$134="sníž. přenesená",$N$134,0)</f>
        <v>0</v>
      </c>
      <c r="BI134" s="84">
        <f>IF($U$134="nulová",$N$134,0)</f>
        <v>0</v>
      </c>
      <c r="BJ134" s="6" t="s">
        <v>21</v>
      </c>
      <c r="BK134" s="84">
        <f>ROUND($L$134*$K$134,2)</f>
        <v>0</v>
      </c>
      <c r="BL134" s="6" t="s">
        <v>489</v>
      </c>
    </row>
    <row r="135" spans="2:64" s="6" customFormat="1" ht="24" customHeight="1">
      <c r="B135" s="92"/>
      <c r="C135" s="140" t="s">
        <v>26</v>
      </c>
      <c r="D135" s="140" t="s">
        <v>152</v>
      </c>
      <c r="E135" s="141" t="s">
        <v>550</v>
      </c>
      <c r="F135" s="226" t="s">
        <v>551</v>
      </c>
      <c r="G135" s="218"/>
      <c r="H135" s="218"/>
      <c r="I135" s="218"/>
      <c r="J135" s="142" t="s">
        <v>539</v>
      </c>
      <c r="K135" s="143">
        <v>1</v>
      </c>
      <c r="L135" s="217">
        <v>0</v>
      </c>
      <c r="M135" s="218"/>
      <c r="N135" s="219">
        <f>ROUND($L$135*$K$135,2)</f>
        <v>0</v>
      </c>
      <c r="O135" s="218"/>
      <c r="P135" s="218"/>
      <c r="Q135" s="218"/>
      <c r="R135" s="93"/>
      <c r="T135" s="144"/>
      <c r="U135" s="29" t="s">
        <v>42</v>
      </c>
      <c r="V135" s="145">
        <v>0</v>
      </c>
      <c r="W135" s="145">
        <f>$V$135*$K$135</f>
        <v>0</v>
      </c>
      <c r="X135" s="145">
        <v>0</v>
      </c>
      <c r="Y135" s="145">
        <f>$X$135*$K$135</f>
        <v>0</v>
      </c>
      <c r="Z135" s="145">
        <v>0</v>
      </c>
      <c r="AA135" s="146">
        <f>$Z$135*$K$135</f>
        <v>0</v>
      </c>
      <c r="AR135" s="6" t="s">
        <v>489</v>
      </c>
      <c r="AT135" s="6" t="s">
        <v>152</v>
      </c>
      <c r="AU135" s="6" t="s">
        <v>107</v>
      </c>
      <c r="AY135" s="6" t="s">
        <v>151</v>
      </c>
      <c r="BE135" s="84">
        <f>IF($U$135="základní",$N$135,0)</f>
        <v>0</v>
      </c>
      <c r="BF135" s="84">
        <f>IF($U$135="snížená",$N$135,0)</f>
        <v>0</v>
      </c>
      <c r="BG135" s="84">
        <f>IF($U$135="zákl. přenesená",$N$135,0)</f>
        <v>0</v>
      </c>
      <c r="BH135" s="84">
        <f>IF($U$135="sníž. přenesená",$N$135,0)</f>
        <v>0</v>
      </c>
      <c r="BI135" s="84">
        <f>IF($U$135="nulová",$N$135,0)</f>
        <v>0</v>
      </c>
      <c r="BJ135" s="6" t="s">
        <v>21</v>
      </c>
      <c r="BK135" s="84">
        <f>ROUND($L$135*$K$135,2)</f>
        <v>0</v>
      </c>
      <c r="BL135" s="6" t="s">
        <v>489</v>
      </c>
    </row>
    <row r="136" spans="2:64" s="6" customFormat="1" ht="13.5" customHeight="1">
      <c r="B136" s="92"/>
      <c r="C136" s="140" t="s">
        <v>194</v>
      </c>
      <c r="D136" s="140" t="s">
        <v>152</v>
      </c>
      <c r="E136" s="141" t="s">
        <v>552</v>
      </c>
      <c r="F136" s="226" t="s">
        <v>553</v>
      </c>
      <c r="G136" s="218"/>
      <c r="H136" s="218"/>
      <c r="I136" s="218"/>
      <c r="J136" s="142" t="s">
        <v>539</v>
      </c>
      <c r="K136" s="143">
        <v>1</v>
      </c>
      <c r="L136" s="217">
        <v>0</v>
      </c>
      <c r="M136" s="218"/>
      <c r="N136" s="219">
        <f>ROUND($L$136*$K$136,2)</f>
        <v>0</v>
      </c>
      <c r="O136" s="218"/>
      <c r="P136" s="218"/>
      <c r="Q136" s="218"/>
      <c r="R136" s="93"/>
      <c r="T136" s="144"/>
      <c r="U136" s="29" t="s">
        <v>42</v>
      </c>
      <c r="V136" s="145">
        <v>0</v>
      </c>
      <c r="W136" s="145">
        <f>$V$136*$K$136</f>
        <v>0</v>
      </c>
      <c r="X136" s="145">
        <v>0</v>
      </c>
      <c r="Y136" s="145">
        <f>$X$136*$K$136</f>
        <v>0</v>
      </c>
      <c r="Z136" s="145">
        <v>0</v>
      </c>
      <c r="AA136" s="146">
        <f>$Z$136*$K$136</f>
        <v>0</v>
      </c>
      <c r="AR136" s="6" t="s">
        <v>489</v>
      </c>
      <c r="AT136" s="6" t="s">
        <v>152</v>
      </c>
      <c r="AU136" s="6" t="s">
        <v>107</v>
      </c>
      <c r="AY136" s="6" t="s">
        <v>151</v>
      </c>
      <c r="BE136" s="84">
        <f>IF($U$136="základní",$N$136,0)</f>
        <v>0</v>
      </c>
      <c r="BF136" s="84">
        <f>IF($U$136="snížená",$N$136,0)</f>
        <v>0</v>
      </c>
      <c r="BG136" s="84">
        <f>IF($U$136="zákl. přenesená",$N$136,0)</f>
        <v>0</v>
      </c>
      <c r="BH136" s="84">
        <f>IF($U$136="sníž. přenesená",$N$136,0)</f>
        <v>0</v>
      </c>
      <c r="BI136" s="84">
        <f>IF($U$136="nulová",$N$136,0)</f>
        <v>0</v>
      </c>
      <c r="BJ136" s="6" t="s">
        <v>21</v>
      </c>
      <c r="BK136" s="84">
        <f>ROUND($L$136*$K$136,2)</f>
        <v>0</v>
      </c>
      <c r="BL136" s="6" t="s">
        <v>489</v>
      </c>
    </row>
    <row r="137" spans="2:64" s="6" customFormat="1" ht="13.5" customHeight="1">
      <c r="B137" s="92"/>
      <c r="C137" s="140" t="s">
        <v>199</v>
      </c>
      <c r="D137" s="140" t="s">
        <v>152</v>
      </c>
      <c r="E137" s="141" t="s">
        <v>554</v>
      </c>
      <c r="F137" s="226" t="s">
        <v>555</v>
      </c>
      <c r="G137" s="218"/>
      <c r="H137" s="218"/>
      <c r="I137" s="218"/>
      <c r="J137" s="142" t="s">
        <v>539</v>
      </c>
      <c r="K137" s="143">
        <v>1</v>
      </c>
      <c r="L137" s="217">
        <v>0</v>
      </c>
      <c r="M137" s="218"/>
      <c r="N137" s="219">
        <f>ROUND($L$137*$K$137,2)</f>
        <v>0</v>
      </c>
      <c r="O137" s="218"/>
      <c r="P137" s="218"/>
      <c r="Q137" s="218"/>
      <c r="R137" s="93"/>
      <c r="T137" s="144"/>
      <c r="U137" s="29" t="s">
        <v>42</v>
      </c>
      <c r="V137" s="145">
        <v>0</v>
      </c>
      <c r="W137" s="145">
        <f>$V$137*$K$137</f>
        <v>0</v>
      </c>
      <c r="X137" s="145">
        <v>0</v>
      </c>
      <c r="Y137" s="145">
        <f>$X$137*$K$137</f>
        <v>0</v>
      </c>
      <c r="Z137" s="145">
        <v>0</v>
      </c>
      <c r="AA137" s="146">
        <f>$Z$137*$K$137</f>
        <v>0</v>
      </c>
      <c r="AR137" s="6" t="s">
        <v>489</v>
      </c>
      <c r="AT137" s="6" t="s">
        <v>152</v>
      </c>
      <c r="AU137" s="6" t="s">
        <v>107</v>
      </c>
      <c r="AY137" s="6" t="s">
        <v>151</v>
      </c>
      <c r="BE137" s="84">
        <f>IF($U$137="základní",$N$137,0)</f>
        <v>0</v>
      </c>
      <c r="BF137" s="84">
        <f>IF($U$137="snížená",$N$137,0)</f>
        <v>0</v>
      </c>
      <c r="BG137" s="84">
        <f>IF($U$137="zákl. přenesená",$N$137,0)</f>
        <v>0</v>
      </c>
      <c r="BH137" s="84">
        <f>IF($U$137="sníž. přenesená",$N$137,0)</f>
        <v>0</v>
      </c>
      <c r="BI137" s="84">
        <f>IF($U$137="nulová",$N$137,0)</f>
        <v>0</v>
      </c>
      <c r="BJ137" s="6" t="s">
        <v>21</v>
      </c>
      <c r="BK137" s="84">
        <f>ROUND($L$137*$K$137,2)</f>
        <v>0</v>
      </c>
      <c r="BL137" s="6" t="s">
        <v>489</v>
      </c>
    </row>
    <row r="138" spans="2:63" s="130" customFormat="1" ht="30" customHeight="1">
      <c r="B138" s="131"/>
      <c r="D138" s="139" t="s">
        <v>527</v>
      </c>
      <c r="N138" s="211">
        <f>$BK$138</f>
        <v>0</v>
      </c>
      <c r="O138" s="212"/>
      <c r="P138" s="212"/>
      <c r="Q138" s="212"/>
      <c r="R138" s="134"/>
      <c r="T138" s="135"/>
      <c r="W138" s="136">
        <f>$W$139</f>
        <v>0</v>
      </c>
      <c r="Y138" s="136">
        <f>$Y$139</f>
        <v>0</v>
      </c>
      <c r="AA138" s="137">
        <f>$AA$139</f>
        <v>0</v>
      </c>
      <c r="AR138" s="133" t="s">
        <v>169</v>
      </c>
      <c r="AT138" s="133" t="s">
        <v>76</v>
      </c>
      <c r="AU138" s="133" t="s">
        <v>21</v>
      </c>
      <c r="AY138" s="133" t="s">
        <v>151</v>
      </c>
      <c r="BK138" s="138">
        <f>$BK$139</f>
        <v>0</v>
      </c>
    </row>
    <row r="139" spans="2:64" s="6" customFormat="1" ht="13.5" customHeight="1">
      <c r="B139" s="92"/>
      <c r="C139" s="140"/>
      <c r="D139" s="140"/>
      <c r="E139" s="141"/>
      <c r="F139" s="246"/>
      <c r="G139" s="247"/>
      <c r="H139" s="247"/>
      <c r="I139" s="248"/>
      <c r="J139" s="142"/>
      <c r="K139" s="143"/>
      <c r="L139" s="249"/>
      <c r="M139" s="250"/>
      <c r="N139" s="251">
        <f>ROUND($L$139*$K$139,2)</f>
        <v>0</v>
      </c>
      <c r="O139" s="252"/>
      <c r="P139" s="252"/>
      <c r="Q139" s="253"/>
      <c r="R139" s="93"/>
      <c r="T139" s="144"/>
      <c r="U139" s="29" t="s">
        <v>42</v>
      </c>
      <c r="V139" s="145">
        <v>0</v>
      </c>
      <c r="W139" s="145">
        <f>$V$139*$K$139</f>
        <v>0</v>
      </c>
      <c r="X139" s="145">
        <v>0</v>
      </c>
      <c r="Y139" s="145">
        <f>$X$139*$K$139</f>
        <v>0</v>
      </c>
      <c r="Z139" s="145">
        <v>0</v>
      </c>
      <c r="AA139" s="146">
        <f>$Z$139*$K$139</f>
        <v>0</v>
      </c>
      <c r="AR139" s="6" t="s">
        <v>489</v>
      </c>
      <c r="AT139" s="6" t="s">
        <v>152</v>
      </c>
      <c r="AU139" s="6" t="s">
        <v>107</v>
      </c>
      <c r="AY139" s="6" t="s">
        <v>151</v>
      </c>
      <c r="BE139" s="84">
        <f>IF($U$139="základní",$N$139,0)</f>
        <v>0</v>
      </c>
      <c r="BF139" s="84">
        <f>IF($U$139="snížená",$N$139,0)</f>
        <v>0</v>
      </c>
      <c r="BG139" s="84">
        <f>IF($U$139="zákl. přenesená",$N$139,0)</f>
        <v>0</v>
      </c>
      <c r="BH139" s="84">
        <f>IF($U$139="sníž. přenesená",$N$139,0)</f>
        <v>0</v>
      </c>
      <c r="BI139" s="84">
        <f>IF($U$139="nulová",$N$139,0)</f>
        <v>0</v>
      </c>
      <c r="BJ139" s="6" t="s">
        <v>21</v>
      </c>
      <c r="BK139" s="84">
        <f>ROUND($L$139*$K$139,2)</f>
        <v>0</v>
      </c>
      <c r="BL139" s="6" t="s">
        <v>489</v>
      </c>
    </row>
    <row r="140" spans="2:63" s="6" customFormat="1" ht="50.25" customHeight="1">
      <c r="B140" s="92"/>
      <c r="D140" s="132" t="s">
        <v>457</v>
      </c>
      <c r="N140" s="213">
        <f>$BK$140</f>
        <v>0</v>
      </c>
      <c r="O140" s="180"/>
      <c r="P140" s="180"/>
      <c r="Q140" s="180"/>
      <c r="R140" s="93"/>
      <c r="T140" s="159"/>
      <c r="AA140" s="160"/>
      <c r="AT140" s="6" t="s">
        <v>76</v>
      </c>
      <c r="AU140" s="6" t="s">
        <v>77</v>
      </c>
      <c r="AY140" s="6" t="s">
        <v>458</v>
      </c>
      <c r="BK140" s="84">
        <f>SUM($BK$141:$BK$145)</f>
        <v>0</v>
      </c>
    </row>
    <row r="141" spans="2:63" s="6" customFormat="1" ht="23.25" customHeight="1">
      <c r="B141" s="92"/>
      <c r="C141" s="165"/>
      <c r="D141" s="165" t="s">
        <v>152</v>
      </c>
      <c r="E141" s="166"/>
      <c r="F141" s="215"/>
      <c r="G141" s="216"/>
      <c r="H141" s="216"/>
      <c r="I141" s="216"/>
      <c r="J141" s="167"/>
      <c r="K141" s="143"/>
      <c r="L141" s="217"/>
      <c r="M141" s="218"/>
      <c r="N141" s="219">
        <f>$BK$141</f>
        <v>0</v>
      </c>
      <c r="O141" s="218"/>
      <c r="P141" s="218"/>
      <c r="Q141" s="218"/>
      <c r="R141" s="93"/>
      <c r="T141" s="144"/>
      <c r="U141" s="168" t="s">
        <v>42</v>
      </c>
      <c r="AA141" s="160"/>
      <c r="AT141" s="6" t="s">
        <v>458</v>
      </c>
      <c r="AU141" s="6" t="s">
        <v>21</v>
      </c>
      <c r="AY141" s="6" t="s">
        <v>458</v>
      </c>
      <c r="BE141" s="84">
        <f>IF($U$141="základní",$N$141,0)</f>
        <v>0</v>
      </c>
      <c r="BF141" s="84">
        <f>IF($U$141="snížená",$N$141,0)</f>
        <v>0</v>
      </c>
      <c r="BG141" s="84">
        <f>IF($U$141="zákl. přenesená",$N$141,0)</f>
        <v>0</v>
      </c>
      <c r="BH141" s="84">
        <f>IF($U$141="sníž. přenesená",$N$141,0)</f>
        <v>0</v>
      </c>
      <c r="BI141" s="84">
        <f>IF($U$141="nulová",$N$141,0)</f>
        <v>0</v>
      </c>
      <c r="BJ141" s="6" t="s">
        <v>21</v>
      </c>
      <c r="BK141" s="84">
        <f>$L$141*$K$141</f>
        <v>0</v>
      </c>
    </row>
    <row r="142" spans="2:63" s="6" customFormat="1" ht="23.25" customHeight="1">
      <c r="B142" s="92"/>
      <c r="C142" s="165"/>
      <c r="D142" s="165" t="s">
        <v>152</v>
      </c>
      <c r="E142" s="166"/>
      <c r="F142" s="215"/>
      <c r="G142" s="216"/>
      <c r="H142" s="216"/>
      <c r="I142" s="216"/>
      <c r="J142" s="167"/>
      <c r="K142" s="143"/>
      <c r="L142" s="217"/>
      <c r="M142" s="218"/>
      <c r="N142" s="219">
        <f>$BK$142</f>
        <v>0</v>
      </c>
      <c r="O142" s="218"/>
      <c r="P142" s="218"/>
      <c r="Q142" s="218"/>
      <c r="R142" s="93"/>
      <c r="T142" s="144"/>
      <c r="U142" s="168" t="s">
        <v>42</v>
      </c>
      <c r="AA142" s="160"/>
      <c r="AT142" s="6" t="s">
        <v>458</v>
      </c>
      <c r="AU142" s="6" t="s">
        <v>21</v>
      </c>
      <c r="AY142" s="6" t="s">
        <v>458</v>
      </c>
      <c r="BE142" s="84">
        <f>IF($U$142="základní",$N$142,0)</f>
        <v>0</v>
      </c>
      <c r="BF142" s="84">
        <f>IF($U$142="snížená",$N$142,0)</f>
        <v>0</v>
      </c>
      <c r="BG142" s="84">
        <f>IF($U$142="zákl. přenesená",$N$142,0)</f>
        <v>0</v>
      </c>
      <c r="BH142" s="84">
        <f>IF($U$142="sníž. přenesená",$N$142,0)</f>
        <v>0</v>
      </c>
      <c r="BI142" s="84">
        <f>IF($U$142="nulová",$N$142,0)</f>
        <v>0</v>
      </c>
      <c r="BJ142" s="6" t="s">
        <v>21</v>
      </c>
      <c r="BK142" s="84">
        <f>$L$142*$K$142</f>
        <v>0</v>
      </c>
    </row>
    <row r="143" spans="2:63" s="6" customFormat="1" ht="23.25" customHeight="1">
      <c r="B143" s="92"/>
      <c r="C143" s="165"/>
      <c r="D143" s="165" t="s">
        <v>152</v>
      </c>
      <c r="E143" s="166"/>
      <c r="F143" s="215"/>
      <c r="G143" s="216"/>
      <c r="H143" s="216"/>
      <c r="I143" s="216"/>
      <c r="J143" s="167"/>
      <c r="K143" s="143"/>
      <c r="L143" s="217"/>
      <c r="M143" s="218"/>
      <c r="N143" s="219">
        <f>$BK$143</f>
        <v>0</v>
      </c>
      <c r="O143" s="218"/>
      <c r="P143" s="218"/>
      <c r="Q143" s="218"/>
      <c r="R143" s="93"/>
      <c r="T143" s="144"/>
      <c r="U143" s="168" t="s">
        <v>42</v>
      </c>
      <c r="AA143" s="160"/>
      <c r="AT143" s="6" t="s">
        <v>458</v>
      </c>
      <c r="AU143" s="6" t="s">
        <v>21</v>
      </c>
      <c r="AY143" s="6" t="s">
        <v>458</v>
      </c>
      <c r="BE143" s="84">
        <f>IF($U$143="základní",$N$143,0)</f>
        <v>0</v>
      </c>
      <c r="BF143" s="84">
        <f>IF($U$143="snížená",$N$143,0)</f>
        <v>0</v>
      </c>
      <c r="BG143" s="84">
        <f>IF($U$143="zákl. přenesená",$N$143,0)</f>
        <v>0</v>
      </c>
      <c r="BH143" s="84">
        <f>IF($U$143="sníž. přenesená",$N$143,0)</f>
        <v>0</v>
      </c>
      <c r="BI143" s="84">
        <f>IF($U$143="nulová",$N$143,0)</f>
        <v>0</v>
      </c>
      <c r="BJ143" s="6" t="s">
        <v>21</v>
      </c>
      <c r="BK143" s="84">
        <f>$L$143*$K$143</f>
        <v>0</v>
      </c>
    </row>
    <row r="144" spans="2:63" s="6" customFormat="1" ht="23.25" customHeight="1">
      <c r="B144" s="92"/>
      <c r="C144" s="165"/>
      <c r="D144" s="165" t="s">
        <v>152</v>
      </c>
      <c r="E144" s="166"/>
      <c r="F144" s="215"/>
      <c r="G144" s="216"/>
      <c r="H144" s="216"/>
      <c r="I144" s="216"/>
      <c r="J144" s="167"/>
      <c r="K144" s="143"/>
      <c r="L144" s="217"/>
      <c r="M144" s="218"/>
      <c r="N144" s="219">
        <f>$BK$144</f>
        <v>0</v>
      </c>
      <c r="O144" s="218"/>
      <c r="P144" s="218"/>
      <c r="Q144" s="218"/>
      <c r="R144" s="93"/>
      <c r="T144" s="144"/>
      <c r="U144" s="168" t="s">
        <v>42</v>
      </c>
      <c r="AA144" s="160"/>
      <c r="AT144" s="6" t="s">
        <v>458</v>
      </c>
      <c r="AU144" s="6" t="s">
        <v>21</v>
      </c>
      <c r="AY144" s="6" t="s">
        <v>458</v>
      </c>
      <c r="BE144" s="84">
        <f>IF($U$144="základní",$N$144,0)</f>
        <v>0</v>
      </c>
      <c r="BF144" s="84">
        <f>IF($U$144="snížená",$N$144,0)</f>
        <v>0</v>
      </c>
      <c r="BG144" s="84">
        <f>IF($U$144="zákl. přenesená",$N$144,0)</f>
        <v>0</v>
      </c>
      <c r="BH144" s="84">
        <f>IF($U$144="sníž. přenesená",$N$144,0)</f>
        <v>0</v>
      </c>
      <c r="BI144" s="84">
        <f>IF($U$144="nulová",$N$144,0)</f>
        <v>0</v>
      </c>
      <c r="BJ144" s="6" t="s">
        <v>21</v>
      </c>
      <c r="BK144" s="84">
        <f>$L$144*$K$144</f>
        <v>0</v>
      </c>
    </row>
    <row r="145" spans="2:63" s="6" customFormat="1" ht="23.25" customHeight="1">
      <c r="B145" s="92"/>
      <c r="C145" s="165"/>
      <c r="D145" s="165" t="s">
        <v>152</v>
      </c>
      <c r="E145" s="166"/>
      <c r="F145" s="215"/>
      <c r="G145" s="216"/>
      <c r="H145" s="216"/>
      <c r="I145" s="216"/>
      <c r="J145" s="167"/>
      <c r="K145" s="143"/>
      <c r="L145" s="217"/>
      <c r="M145" s="218"/>
      <c r="N145" s="219">
        <f>$BK$145</f>
        <v>0</v>
      </c>
      <c r="O145" s="218"/>
      <c r="P145" s="218"/>
      <c r="Q145" s="218"/>
      <c r="R145" s="93"/>
      <c r="T145" s="144"/>
      <c r="U145" s="168" t="s">
        <v>42</v>
      </c>
      <c r="V145" s="102"/>
      <c r="W145" s="102"/>
      <c r="X145" s="102"/>
      <c r="Y145" s="102"/>
      <c r="Z145" s="102"/>
      <c r="AA145" s="103"/>
      <c r="AT145" s="6" t="s">
        <v>458</v>
      </c>
      <c r="AU145" s="6" t="s">
        <v>21</v>
      </c>
      <c r="AY145" s="6" t="s">
        <v>458</v>
      </c>
      <c r="BE145" s="84">
        <f>IF($U$145="základní",$N$145,0)</f>
        <v>0</v>
      </c>
      <c r="BF145" s="84">
        <f>IF($U$145="snížená",$N$145,0)</f>
        <v>0</v>
      </c>
      <c r="BG145" s="84">
        <f>IF($U$145="zákl. přenesená",$N$145,0)</f>
        <v>0</v>
      </c>
      <c r="BH145" s="84">
        <f>IF($U$145="sníž. přenesená",$N$145,0)</f>
        <v>0</v>
      </c>
      <c r="BI145" s="84">
        <f>IF($U$145="nulová",$N$145,0)</f>
        <v>0</v>
      </c>
      <c r="BJ145" s="6" t="s">
        <v>21</v>
      </c>
      <c r="BK145" s="84">
        <f>$L$145*$K$145</f>
        <v>0</v>
      </c>
    </row>
    <row r="146" spans="2:18" s="6" customFormat="1" ht="7.5" customHeight="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6"/>
    </row>
    <row r="309" s="2" customFormat="1" ht="12" customHeight="1"/>
  </sheetData>
  <sheetProtection/>
  <mergeCells count="12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L139:M139"/>
    <mergeCell ref="N139:Q139"/>
    <mergeCell ref="N140:Q140"/>
    <mergeCell ref="F135:I135"/>
    <mergeCell ref="L135:M135"/>
    <mergeCell ref="N135:Q135"/>
    <mergeCell ref="F136:I136"/>
    <mergeCell ref="L136:M136"/>
    <mergeCell ref="N136:Q136"/>
    <mergeCell ref="F144:I144"/>
    <mergeCell ref="L144:M144"/>
    <mergeCell ref="N144:Q144"/>
    <mergeCell ref="F142:I142"/>
    <mergeCell ref="L142:M142"/>
    <mergeCell ref="N142:Q142"/>
    <mergeCell ref="H1:K1"/>
    <mergeCell ref="S2:AC2"/>
    <mergeCell ref="F145:I145"/>
    <mergeCell ref="L145:M145"/>
    <mergeCell ref="N145:Q145"/>
    <mergeCell ref="N120:Q120"/>
    <mergeCell ref="N121:Q121"/>
    <mergeCell ref="F143:I143"/>
    <mergeCell ref="L143:M143"/>
    <mergeCell ref="N143:Q143"/>
    <mergeCell ref="N127:Q127"/>
    <mergeCell ref="N128:Q128"/>
    <mergeCell ref="N138:Q138"/>
    <mergeCell ref="F141:I141"/>
    <mergeCell ref="L141:M141"/>
    <mergeCell ref="N141:Q141"/>
    <mergeCell ref="F137:I137"/>
    <mergeCell ref="L137:M137"/>
    <mergeCell ref="N137:Q137"/>
    <mergeCell ref="F139:I139"/>
  </mergeCells>
  <dataValidations count="2">
    <dataValidation type="list" allowBlank="1" showInputMessage="1" showErrorMessage="1" error="Povoleny jsou hodnoty K a M." sqref="D141:D146">
      <formula1>"K,M"</formula1>
    </dataValidation>
    <dataValidation type="list" allowBlank="1" showInputMessage="1" showErrorMessage="1" error="Povoleny jsou hodnoty základní, snížená, zákl. přenesená, sníž. přenesená, nulová." sqref="U141:U14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8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Mlčůchová Marcela</dc:creator>
  <cp:keywords/>
  <dc:description/>
  <cp:lastModifiedBy>Mlčůchová Marcela</cp:lastModifiedBy>
  <cp:lastPrinted>2016-05-13T09:30:11Z</cp:lastPrinted>
  <dcterms:created xsi:type="dcterms:W3CDTF">2016-05-12T11:26:48Z</dcterms:created>
  <dcterms:modified xsi:type="dcterms:W3CDTF">2016-05-13T10:12:13Z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