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2"/>
  </bookViews>
  <sheets>
    <sheet name="Krycí list" sheetId="1" r:id="rId1"/>
    <sheet name="Rekapitulace" sheetId="2" r:id="rId2"/>
    <sheet name="Rozpocet" sheetId="3" r:id="rId3"/>
    <sheet name="#Figury" sheetId="4" state="hidden" r:id="rId4"/>
  </sheets>
  <definedNames>
    <definedName name="_xlnm.Print_Titles" localSheetId="2">'Rozpocet'!$11:$13</definedName>
  </definedNames>
  <calcPr fullCalcOnLoad="1"/>
</workbook>
</file>

<file path=xl/sharedStrings.xml><?xml version="1.0" encoding="utf-8"?>
<sst xmlns="http://schemas.openxmlformats.org/spreadsheetml/2006/main" count="641" uniqueCount="274">
  <si>
    <t>Název stavby</t>
  </si>
  <si>
    <t>SO 1 - BYTOVÝ DŮM - SLÁDKOVA 6 - STAVEBNÍ ÚPRAVY DOMU</t>
  </si>
  <si>
    <t>JKSO</t>
  </si>
  <si>
    <t>803 59</t>
  </si>
  <si>
    <t>Kód stavby</t>
  </si>
  <si>
    <t>N15-061</t>
  </si>
  <si>
    <t>Název objektu</t>
  </si>
  <si>
    <t>Sanační opatření</t>
  </si>
  <si>
    <t>EČO</t>
  </si>
  <si>
    <t>Kód objektu</t>
  </si>
  <si>
    <t>2-DI-1</t>
  </si>
  <si>
    <t>Název části</t>
  </si>
  <si>
    <t xml:space="preserve"> </t>
  </si>
  <si>
    <t>Místo</t>
  </si>
  <si>
    <t>Ostrava</t>
  </si>
  <si>
    <t>Kód části</t>
  </si>
  <si>
    <t>Název podčásti</t>
  </si>
  <si>
    <t>Kód podčásti</t>
  </si>
  <si>
    <t>IČ</t>
  </si>
  <si>
    <t>DIČ</t>
  </si>
  <si>
    <t>Objednatel</t>
  </si>
  <si>
    <t>STATUTÁRNÍ MĚSTO OSTRAVA-Měobv M.OSTRAVA A PŘÍVOZ</t>
  </si>
  <si>
    <t>Projektant</t>
  </si>
  <si>
    <t>KANIA a.s., Špálova 80/9, Ostrava-Přívoz</t>
  </si>
  <si>
    <t>Zhotovitel</t>
  </si>
  <si>
    <t>Dle výběrového řízení</t>
  </si>
  <si>
    <t>Rozpočet číslo</t>
  </si>
  <si>
    <t>Zpracoval</t>
  </si>
  <si>
    <t>Dne</t>
  </si>
  <si>
    <t>N-2015-260</t>
  </si>
  <si>
    <t>KANIA a.s.</t>
  </si>
  <si>
    <t>22.11.2015</t>
  </si>
  <si>
    <t xml:space="preserve">               Měrné a účelové jednotky</t>
  </si>
  <si>
    <t xml:space="preserve">            Počet</t>
  </si>
  <si>
    <t xml:space="preserve">    Náklady / 1 m.j.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</si>
  <si>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</si>
  <si>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</si>
  <si>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</si>
  <si>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</si>
  <si>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Rozpočtové náklady v</t>
  </si>
  <si>
    <t>CZK</t>
  </si>
  <si>
    <t>A</t>
  </si>
  <si>
    <t>Základní rozp. náklady</t>
  </si>
  <si>
    <t>B</t>
  </si>
  <si>
    <t>Doplňkové náklady</t>
  </si>
  <si>
    <t>C</t>
  </si>
  <si>
    <t>Náklady na umístění stavby</t>
  </si>
  <si>
    <t>HSV</t>
  </si>
  <si>
    <t>Dodávky</t>
  </si>
  <si>
    <t>%</t>
  </si>
  <si>
    <t>Montáž</t>
  </si>
  <si>
    <t>PSV</t>
  </si>
  <si>
    <t>"M"</t>
  </si>
  <si>
    <t>ZRN (ř. 1-6)</t>
  </si>
  <si>
    <t>NUS (ř. 13-18)</t>
  </si>
  <si>
    <t>D</t>
  </si>
  <si>
    <t>Celkové náklady</t>
  </si>
  <si>
    <t>Součet 7, 12, 19-22</t>
  </si>
  <si>
    <t>Datum a podpis</t>
  </si>
  <si>
    <t>Razítko</t>
  </si>
  <si>
    <t>DPH</t>
  </si>
  <si>
    <t>Cena s DPH (ř. 23-25)</t>
  </si>
  <si>
    <t>E</t>
  </si>
  <si>
    <t>Přípočty a odpočty</t>
  </si>
  <si>
    <t>Dodávky objednatele</t>
  </si>
  <si>
    <t>Klouzavá doložka</t>
  </si>
  <si>
    <t>Zvýhodnění + -</t>
  </si>
  <si>
    <t>Stavba:</t>
  </si>
  <si>
    <t>Objekt:</t>
  </si>
  <si>
    <t>Část:</t>
  </si>
  <si>
    <t xml:space="preserve">JKSO: </t>
  </si>
  <si>
    <t>Objednatel:</t>
  </si>
  <si>
    <t>Zhotovitel:</t>
  </si>
  <si>
    <t>Datum:</t>
  </si>
  <si>
    <t>Kód</t>
  </si>
  <si>
    <t>Popis</t>
  </si>
  <si>
    <t>Cena celkem</t>
  </si>
  <si>
    <t>Hmotnost celkem</t>
  </si>
  <si>
    <t>Suť celkem</t>
  </si>
  <si>
    <t>Celkem</t>
  </si>
  <si>
    <t>JKSO:</t>
  </si>
  <si>
    <t>P.Č.</t>
  </si>
  <si>
    <t>TV</t>
  </si>
  <si>
    <t>KCN</t>
  </si>
  <si>
    <t>Kód položky</t>
  </si>
  <si>
    <t>MJ</t>
  </si>
  <si>
    <t>Množství celkem</t>
  </si>
  <si>
    <t>Cena jednotková</t>
  </si>
  <si>
    <t>Hmotnost</t>
  </si>
  <si>
    <t>Hmotnost sutě</t>
  </si>
  <si>
    <t>Hmotnost sutě celkem</t>
  </si>
  <si>
    <t>Sazba DPH</t>
  </si>
  <si>
    <t>Typ položky</t>
  </si>
  <si>
    <t>Úroveň</t>
  </si>
  <si>
    <t>Práce a dodávky HSV</t>
  </si>
  <si>
    <t>0</t>
  </si>
  <si>
    <t>1</t>
  </si>
  <si>
    <t>Zemní práce</t>
  </si>
  <si>
    <t>K</t>
  </si>
  <si>
    <t>221</t>
  </si>
  <si>
    <t>113107112</t>
  </si>
  <si>
    <t>Odstranění podkladu pl do 50 m2 z kameniva těženého tl 200 mm</t>
  </si>
  <si>
    <t>m2</t>
  </si>
  <si>
    <t>2</t>
  </si>
  <si>
    <t>"stávající podklad chodníku" 29,7*2,3</t>
  </si>
  <si>
    <t>-1</t>
  </si>
  <si>
    <t xml:space="preserve">(bez likvidace - bude použito na zpětný zásyp) </t>
  </si>
  <si>
    <t>Součet</t>
  </si>
  <si>
    <t>4</t>
  </si>
  <si>
    <t>113107142</t>
  </si>
  <si>
    <t>Odstranění podkladu pl do 50 m2 živičných tl 100 mm</t>
  </si>
  <si>
    <t>"stávající kryt chodníku" 29,7*2,3</t>
  </si>
  <si>
    <t>3</t>
  </si>
  <si>
    <t>113202111</t>
  </si>
  <si>
    <t>Vytrhání obrub krajníků obrubníků stojatých</t>
  </si>
  <si>
    <t>m</t>
  </si>
  <si>
    <t>001</t>
  </si>
  <si>
    <t>132202201</t>
  </si>
  <si>
    <t>Hloubení rýh š přes 600 do 2000 mm ručním nebo pneum nářadím v soudržných horninách tř. 3</t>
  </si>
  <si>
    <t>m3</t>
  </si>
  <si>
    <t>(0,6+1,4)/2*29,7*1,05</t>
  </si>
  <si>
    <t>(0,6+1,4)/2*29,7*1,4</t>
  </si>
  <si>
    <t>5</t>
  </si>
  <si>
    <t>161101101</t>
  </si>
  <si>
    <t>Svislé přemístění výkopku z horniny tř. 1 až 4 hl výkopu do 2,5 m</t>
  </si>
  <si>
    <t>poznámka: přemístění výkopku od 1 do 2,5 m</t>
  </si>
  <si>
    <t>(0,6+1,4)/2*29,7*(0,4+0,05)</t>
  </si>
  <si>
    <t>6</t>
  </si>
  <si>
    <t>162701105</t>
  </si>
  <si>
    <t>Vodorovné přemístění do 10000 m výkopku z horniny tř. 1 až 4</t>
  </si>
  <si>
    <t>(59,4*0,4*0,4)+(59,4*0,6*0,1)</t>
  </si>
  <si>
    <t>7</t>
  </si>
  <si>
    <t>469</t>
  </si>
  <si>
    <t>167151000</t>
  </si>
  <si>
    <t>Naložení výkopku strojně z hornin třídy 1-4</t>
  </si>
  <si>
    <t>8</t>
  </si>
  <si>
    <t>171201201</t>
  </si>
  <si>
    <t>Uložení sypaniny na skládky</t>
  </si>
  <si>
    <t>9</t>
  </si>
  <si>
    <t>171201211</t>
  </si>
  <si>
    <t>Poplatek za uložení odpadu ze sypaniny na skládce (skládkovné)</t>
  </si>
  <si>
    <t>t</t>
  </si>
  <si>
    <t>10</t>
  </si>
  <si>
    <t>174101101</t>
  </si>
  <si>
    <t>Zásyp jam, šachet rýh nebo kolem objektů sypaninou se zhutněním</t>
  </si>
  <si>
    <t>68,31-13,068</t>
  </si>
  <si>
    <t>11</t>
  </si>
  <si>
    <t>181202305</t>
  </si>
  <si>
    <t>Úprava pláně na násypech se zhutněním</t>
  </si>
  <si>
    <t>Zakládání</t>
  </si>
  <si>
    <t>12</t>
  </si>
  <si>
    <t>271</t>
  </si>
  <si>
    <t>212752R12</t>
  </si>
  <si>
    <t>Trativod z drenážních trubek plastových flexibilních D do 100 mm</t>
  </si>
  <si>
    <t>"kompletní provedení dle specifikace PD a TZ vč. všech souvisejících prací a dodávek"</t>
  </si>
  <si>
    <t>-dodávka a položení drenážních trubek DN 100 mm</t>
  </si>
  <si>
    <t xml:space="preserve">-D+M drenážního obsypu kamenivem fr. 16/32 mm (400/400 mm) </t>
  </si>
  <si>
    <t>-obalení konstrukce fitrační vrstvou z geotextílie min 300 g/m2 - (3,2 m2/mb)</t>
  </si>
  <si>
    <t>59,4</t>
  </si>
  <si>
    <t>Vodorovné konstrukce</t>
  </si>
  <si>
    <t>13</t>
  </si>
  <si>
    <t>211</t>
  </si>
  <si>
    <t>451315114</t>
  </si>
  <si>
    <t>Podkladní nebo výplňová vrstva z betonu C 12/15 tl do 100 mm</t>
  </si>
  <si>
    <t>"podkladní spádová konstrukce pod drenážní potrubí" 59,4*0,5</t>
  </si>
  <si>
    <t>Komunikace</t>
  </si>
  <si>
    <t>14</t>
  </si>
  <si>
    <t>564861111</t>
  </si>
  <si>
    <t>Podklad ze štěrkodrtě ŠD tl 200 mm</t>
  </si>
  <si>
    <t>"fr. 0-32 mm" 29,7*2,3</t>
  </si>
  <si>
    <t>15</t>
  </si>
  <si>
    <t>567101R00</t>
  </si>
  <si>
    <t xml:space="preserve">Podklad komunikací z betonu prostého tloušťky 50 mm </t>
  </si>
  <si>
    <t>16</t>
  </si>
  <si>
    <t>577144131</t>
  </si>
  <si>
    <t>Asfaltový beton vrstva obrusná ACO 11 (ABS) tř. I tl 50 mm š do 3 m z modifikovaného asfaltu</t>
  </si>
  <si>
    <t>Úpravy povrchů, podlahy a osazování výplní</t>
  </si>
  <si>
    <t>17</t>
  </si>
  <si>
    <t>011</t>
  </si>
  <si>
    <t>612476013</t>
  </si>
  <si>
    <t xml:space="preserve">Vnitřní sanační omítkový systém </t>
  </si>
  <si>
    <t>(KOMPLETNÍ SYSTÉMOVÁ SKLADBA dle specifikace PD)</t>
  </si>
  <si>
    <t>50,5*1,9</t>
  </si>
  <si>
    <t>18</t>
  </si>
  <si>
    <t>622321101</t>
  </si>
  <si>
    <t>Vápenocementová omítka hrubá jednovrstvá nezatřená vnějších stěn nanášená ručně</t>
  </si>
  <si>
    <t>"pod UT" 59,4*1,4</t>
  </si>
  <si>
    <t>19</t>
  </si>
  <si>
    <t>622321191</t>
  </si>
  <si>
    <t>Příplatek k vápenocementové omítce vnějších stěn za každých dalších 5 mm tloušťky ručně</t>
  </si>
  <si>
    <t>20</t>
  </si>
  <si>
    <t>622476013</t>
  </si>
  <si>
    <t>Sanační vnější omítkový systém na cihelné nebo kamenné zdivo složitosti I-II</t>
  </si>
  <si>
    <t>59,4*0,8</t>
  </si>
  <si>
    <t>21</t>
  </si>
  <si>
    <t>014</t>
  </si>
  <si>
    <t>622903R11</t>
  </si>
  <si>
    <t>Očištění zdiva vnějšího tlakovou vodou</t>
  </si>
  <si>
    <t>59,4*(1,4+0,8)</t>
  </si>
  <si>
    <t>Ostatní konstrukce a práce-bourání</t>
  </si>
  <si>
    <t>99</t>
  </si>
  <si>
    <t>Přesun hmot, bourací a demontážní práce</t>
  </si>
  <si>
    <t>22</t>
  </si>
  <si>
    <t>998011003</t>
  </si>
  <si>
    <t>Přesun hmot pro budovy zděné v do 24 m</t>
  </si>
  <si>
    <t>23</t>
  </si>
  <si>
    <t>013</t>
  </si>
  <si>
    <t>979011111</t>
  </si>
  <si>
    <t>Svislá doprava suti a vybouraných hmot za prvé podlaží</t>
  </si>
  <si>
    <t>24</t>
  </si>
  <si>
    <t>979081111</t>
  </si>
  <si>
    <t>Odvoz suti a vybouraných hmot na skládku do 1 km, vč. naložení na dopravní prostředek</t>
  </si>
  <si>
    <t>25</t>
  </si>
  <si>
    <t>979081121</t>
  </si>
  <si>
    <t>Odvoz suti a vybouraných hmot na skládku ZKD 1 km přes 1 km</t>
  </si>
  <si>
    <t>26</t>
  </si>
  <si>
    <t>979082111</t>
  </si>
  <si>
    <t>Vnitrostaveništní vodorovná doprava suti a vybouraných hmot do 10 m</t>
  </si>
  <si>
    <t>27</t>
  </si>
  <si>
    <t>979099231</t>
  </si>
  <si>
    <t>Poplatek za uložení stavebního odpadu, bez rozlišení, na skládce (skládkovné)</t>
  </si>
  <si>
    <t>28</t>
  </si>
  <si>
    <t>962031R32</t>
  </si>
  <si>
    <t>Bourání izolačních přizdívek z cihel pálených tl do 100 mm</t>
  </si>
  <si>
    <t>-kompletní bourací práce, veškeré přesuny suti</t>
  </si>
  <si>
    <t>(59,4*1,4)</t>
  </si>
  <si>
    <t>29</t>
  </si>
  <si>
    <t>978015291</t>
  </si>
  <si>
    <t>Otlučení vnějších omítek MV nebo MVC stupeň složitosti I až IV o rozsahu do 100 %</t>
  </si>
  <si>
    <t>59,4*(0,8)</t>
  </si>
  <si>
    <t>30</t>
  </si>
  <si>
    <t>231</t>
  </si>
  <si>
    <t>916331112</t>
  </si>
  <si>
    <t>Osazení zahradního obrubníku betonového do lože z betonu s boční opěrou</t>
  </si>
  <si>
    <t>31</t>
  </si>
  <si>
    <t>M</t>
  </si>
  <si>
    <t>MAT</t>
  </si>
  <si>
    <t>592172110</t>
  </si>
  <si>
    <t>obrubník betonový zahradní ABO100/5/25 II šedý 100 x 5 x 25 cm</t>
  </si>
  <si>
    <t>kus</t>
  </si>
  <si>
    <t>32</t>
  </si>
  <si>
    <t>978013191</t>
  </si>
  <si>
    <t>Otlučení vnitřních omítek stěn MV nebo MVC stěn o rozsahu do 100 %</t>
  </si>
  <si>
    <t>Práce a dodávky PSV</t>
  </si>
  <si>
    <t>711</t>
  </si>
  <si>
    <t>Izolace proti vodě, vlhkosti a plynům</t>
  </si>
  <si>
    <t>33</t>
  </si>
  <si>
    <t>711112001</t>
  </si>
  <si>
    <t>Provedení izolace proti zemní vlhkosti svislé za studena nátěrem penetračním</t>
  </si>
  <si>
    <t>"spodní stavba" 59,4*(1,4+0,2)</t>
  </si>
  <si>
    <t>34</t>
  </si>
  <si>
    <t>111631500</t>
  </si>
  <si>
    <t>lak asfaltový ALP- 9 kg</t>
  </si>
  <si>
    <t>35</t>
  </si>
  <si>
    <t>711142559</t>
  </si>
  <si>
    <t>Provedení izolace proti zemní vlhkosti pásy přitavením svislé NAIP</t>
  </si>
  <si>
    <t>36</t>
  </si>
  <si>
    <t>628321R40</t>
  </si>
  <si>
    <t>pás těžký asfaltovaný s výztužnou vložkou - specifikace dle PD a TZ</t>
  </si>
  <si>
    <t>37</t>
  </si>
  <si>
    <t>711491272</t>
  </si>
  <si>
    <t>Provedení izolace proti tlakové vodě svislé vrstva ochranná</t>
  </si>
  <si>
    <t>38</t>
  </si>
  <si>
    <t>283230R00</t>
  </si>
  <si>
    <t>fólie multifunkční profilovaná (nopová) - specifikace dle PD a TZ</t>
  </si>
  <si>
    <t>39</t>
  </si>
  <si>
    <t>711491R11</t>
  </si>
  <si>
    <t xml:space="preserve">D+M odvětrávací lišty izolace proti tlakové vodě svislé </t>
  </si>
  <si>
    <t>40</t>
  </si>
  <si>
    <t>998711201</t>
  </si>
  <si>
    <t xml:space="preserve">Přesun hmot procentní pro izolace proti vodě, vlhkosti a plynům v objektech </t>
  </si>
  <si>
    <t>KRYCÍ LIST SOUPISU</t>
  </si>
  <si>
    <t>REKAPITULACE SOUPISU</t>
  </si>
  <si>
    <t>SOUPIS PRACÍ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</si>
</sst>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#;\-####"/>
    <numFmt numFmtId="165" formatCode="#,##0;\-#,##0"/>
    <numFmt numFmtId="166" formatCode="#,##0.00;\-#,##0.00"/>
    <numFmt numFmtId="167" formatCode="#,##0.000;\-#,##0.000"/>
    <numFmt numFmtId="168" formatCode="#,##0.00000;\-#,##0.00000"/>
    <numFmt numFmtId="169" formatCode="#,##0.0;\-#,##0.0"/>
  </numFmts>
  <fonts count="58">
    <font>
      <sz val="10"/>
      <name val="Arial"/>
      <family val="0"/>
    </font>
    <font>
      <b/>
      <sz val="18"/>
      <color indexed="10"/>
      <name val="Arial CE"/>
      <family val="0"/>
    </font>
    <font>
      <sz val="8"/>
      <name val="Arial"/>
      <family val="0"/>
    </font>
    <font>
      <sz val="8"/>
      <name val="Arial CE"/>
      <family val="0"/>
    </font>
    <font>
      <sz val="7"/>
      <name val="Arial"/>
      <family val="0"/>
    </font>
    <font>
      <sz val="7"/>
      <name val="Arial CE"/>
      <family val="0"/>
    </font>
    <font>
      <b/>
      <sz val="10"/>
      <name val="Arial"/>
      <family val="0"/>
    </font>
    <font>
      <sz val="10"/>
      <name val="Arial CE"/>
      <family val="0"/>
    </font>
    <font>
      <b/>
      <sz val="12"/>
      <name val="Arial"/>
      <family val="0"/>
    </font>
    <font>
      <b/>
      <sz val="8"/>
      <name val="Arial"/>
      <family val="0"/>
    </font>
    <font>
      <sz val="8"/>
      <color indexed="9"/>
      <name val="Arial CE"/>
      <family val="0"/>
    </font>
    <font>
      <sz val="10"/>
      <color indexed="9"/>
      <name val="Arial CE"/>
      <family val="0"/>
    </font>
    <font>
      <b/>
      <sz val="10"/>
      <name val="Arial CE"/>
      <family val="0"/>
    </font>
    <font>
      <b/>
      <sz val="14"/>
      <color indexed="10"/>
      <name val="Arial CE"/>
      <family val="0"/>
    </font>
    <font>
      <b/>
      <sz val="8"/>
      <name val="Arial CE"/>
      <family val="0"/>
    </font>
    <font>
      <b/>
      <sz val="8"/>
      <color indexed="12"/>
      <name val="Arial"/>
      <family val="0"/>
    </font>
    <font>
      <b/>
      <sz val="8"/>
      <color indexed="20"/>
      <name val="Arial"/>
      <family val="0"/>
    </font>
    <font>
      <b/>
      <sz val="8"/>
      <color indexed="21"/>
      <name val="Arial"/>
      <family val="0"/>
    </font>
    <font>
      <b/>
      <u val="single"/>
      <sz val="8"/>
      <name val="Arial"/>
      <family val="0"/>
    </font>
    <font>
      <b/>
      <u val="single"/>
      <sz val="8"/>
      <color indexed="10"/>
      <name val="Arial"/>
      <family val="0"/>
    </font>
    <font>
      <sz val="8"/>
      <color indexed="63"/>
      <name val="Arial"/>
      <family val="0"/>
    </font>
    <font>
      <sz val="8"/>
      <color indexed="20"/>
      <name val="Arial"/>
      <family val="0"/>
    </font>
    <font>
      <sz val="8"/>
      <color indexed="10"/>
      <name val="Arial"/>
      <family val="0"/>
    </font>
    <font>
      <sz val="8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/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/>
      <top/>
      <bottom/>
    </border>
    <border>
      <left/>
      <right style="hair">
        <color indexed="8"/>
      </right>
      <top/>
      <bottom/>
    </border>
    <border>
      <left style="hair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/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 style="hair">
        <color indexed="8"/>
      </top>
      <bottom style="thin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/>
      <bottom style="thin">
        <color indexed="8"/>
      </bottom>
    </border>
    <border>
      <left/>
      <right style="hair">
        <color indexed="8"/>
      </right>
      <top style="thin">
        <color indexed="8"/>
      </top>
      <bottom/>
    </border>
    <border>
      <left style="hair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hair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 style="thin">
        <color indexed="8"/>
      </left>
      <right/>
      <top style="hair">
        <color indexed="8"/>
      </top>
      <bottom/>
    </border>
    <border>
      <left/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hair">
        <color indexed="8"/>
      </right>
      <top/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0" borderId="0" applyNumberFormat="0" applyBorder="0" applyAlignment="0" applyProtection="0"/>
    <xf numFmtId="0" fontId="4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1" fillId="0" borderId="7" applyNumberFormat="0" applyFill="0" applyAlignment="0" applyProtection="0"/>
    <xf numFmtId="0" fontId="52" fillId="24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5" borderId="8" applyNumberFormat="0" applyAlignment="0" applyProtection="0"/>
    <xf numFmtId="0" fontId="55" fillId="26" borderId="8" applyNumberFormat="0" applyAlignment="0" applyProtection="0"/>
    <xf numFmtId="0" fontId="56" fillId="26" borderId="9" applyNumberFormat="0" applyAlignment="0" applyProtection="0"/>
    <xf numFmtId="0" fontId="57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86">
    <xf numFmtId="0" fontId="0" fillId="0" borderId="0" xfId="0" applyAlignment="1">
      <alignment vertical="top"/>
    </xf>
    <xf numFmtId="0" fontId="0" fillId="0" borderId="0" xfId="0" applyFont="1" applyAlignment="1" applyProtection="1">
      <alignment horizontal="left" vertical="top"/>
      <protection/>
    </xf>
    <xf numFmtId="0" fontId="0" fillId="0" borderId="0" xfId="0" applyAlignment="1" applyProtection="1">
      <alignment horizontal="left" vertical="top"/>
      <protection/>
    </xf>
    <xf numFmtId="0" fontId="0" fillId="0" borderId="10" xfId="0" applyFont="1" applyBorder="1" applyAlignment="1" applyProtection="1">
      <alignment horizontal="left"/>
      <protection/>
    </xf>
    <xf numFmtId="0" fontId="0" fillId="0" borderId="11" xfId="0" applyFont="1" applyBorder="1" applyAlignment="1" applyProtection="1">
      <alignment horizontal="left"/>
      <protection/>
    </xf>
    <xf numFmtId="0" fontId="0" fillId="0" borderId="12" xfId="0" applyFont="1" applyBorder="1" applyAlignment="1" applyProtection="1">
      <alignment horizontal="left"/>
      <protection/>
    </xf>
    <xf numFmtId="0" fontId="0" fillId="0" borderId="13" xfId="0" applyFont="1" applyBorder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0" fontId="0" fillId="0" borderId="14" xfId="0" applyFont="1" applyBorder="1" applyAlignment="1" applyProtection="1">
      <alignment horizontal="left"/>
      <protection/>
    </xf>
    <xf numFmtId="0" fontId="0" fillId="0" borderId="15" xfId="0" applyFont="1" applyBorder="1" applyAlignment="1" applyProtection="1">
      <alignment horizontal="left"/>
      <protection/>
    </xf>
    <xf numFmtId="0" fontId="0" fillId="0" borderId="16" xfId="0" applyFont="1" applyBorder="1" applyAlignment="1" applyProtection="1">
      <alignment horizontal="left"/>
      <protection/>
    </xf>
    <xf numFmtId="0" fontId="0" fillId="0" borderId="17" xfId="0" applyFont="1" applyBorder="1" applyAlignment="1" applyProtection="1">
      <alignment horizontal="left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12" xfId="0" applyFont="1" applyBorder="1" applyAlignment="1" applyProtection="1">
      <alignment horizontal="left" vertical="center"/>
      <protection/>
    </xf>
    <xf numFmtId="0" fontId="2" fillId="0" borderId="13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3" fillId="0" borderId="18" xfId="0" applyFont="1" applyBorder="1" applyAlignment="1" applyProtection="1">
      <alignment horizontal="left" vertical="center"/>
      <protection/>
    </xf>
    <xf numFmtId="0" fontId="2" fillId="0" borderId="19" xfId="0" applyFont="1" applyBorder="1" applyAlignment="1" applyProtection="1">
      <alignment horizontal="left" vertical="center"/>
      <protection/>
    </xf>
    <xf numFmtId="0" fontId="2" fillId="0" borderId="20" xfId="0" applyFont="1" applyBorder="1" applyAlignment="1" applyProtection="1">
      <alignment horizontal="left" vertical="center"/>
      <protection/>
    </xf>
    <xf numFmtId="164" fontId="3" fillId="0" borderId="19" xfId="0" applyNumberFormat="1" applyFont="1" applyBorder="1" applyAlignment="1" applyProtection="1">
      <alignment horizontal="right" vertical="center"/>
      <protection/>
    </xf>
    <xf numFmtId="0" fontId="2" fillId="0" borderId="14" xfId="0" applyFont="1" applyBorder="1" applyAlignment="1" applyProtection="1">
      <alignment horizontal="left" vertical="center"/>
      <protection/>
    </xf>
    <xf numFmtId="0" fontId="3" fillId="0" borderId="21" xfId="0" applyFont="1" applyBorder="1" applyAlignment="1" applyProtection="1">
      <alignment horizontal="left" vertical="center"/>
      <protection/>
    </xf>
    <xf numFmtId="0" fontId="2" fillId="0" borderId="22" xfId="0" applyFont="1" applyBorder="1" applyAlignment="1" applyProtection="1">
      <alignment horizontal="left" vertical="center"/>
      <protection/>
    </xf>
    <xf numFmtId="164" fontId="3" fillId="0" borderId="21" xfId="0" applyNumberFormat="1" applyFont="1" applyBorder="1" applyAlignment="1" applyProtection="1">
      <alignment horizontal="right" vertical="center"/>
      <protection/>
    </xf>
    <xf numFmtId="164" fontId="3" fillId="0" borderId="0" xfId="0" applyNumberFormat="1" applyFont="1" applyAlignment="1" applyProtection="1">
      <alignment horizontal="right" vertical="center"/>
      <protection/>
    </xf>
    <xf numFmtId="0" fontId="3" fillId="0" borderId="23" xfId="0" applyFont="1" applyBorder="1" applyAlignment="1" applyProtection="1">
      <alignment horizontal="left" vertical="top"/>
      <protection/>
    </xf>
    <xf numFmtId="0" fontId="2" fillId="0" borderId="24" xfId="0" applyFont="1" applyBorder="1" applyAlignment="1" applyProtection="1">
      <alignment horizontal="left" vertical="center"/>
      <protection/>
    </xf>
    <xf numFmtId="0" fontId="2" fillId="0" borderId="25" xfId="0" applyFont="1" applyBorder="1" applyAlignment="1" applyProtection="1">
      <alignment horizontal="left" vertical="center"/>
      <protection/>
    </xf>
    <xf numFmtId="0" fontId="3" fillId="0" borderId="23" xfId="0" applyFont="1" applyBorder="1" applyAlignment="1" applyProtection="1">
      <alignment horizontal="left" vertical="center"/>
      <protection/>
    </xf>
    <xf numFmtId="164" fontId="3" fillId="0" borderId="24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 applyProtection="1">
      <alignment horizontal="left" vertical="top"/>
      <protection/>
    </xf>
    <xf numFmtId="0" fontId="3" fillId="0" borderId="26" xfId="0" applyFont="1" applyBorder="1" applyAlignment="1" applyProtection="1">
      <alignment horizontal="left" vertical="center"/>
      <protection/>
    </xf>
    <xf numFmtId="0" fontId="3" fillId="0" borderId="27" xfId="0" applyFont="1" applyBorder="1" applyAlignment="1" applyProtection="1">
      <alignment horizontal="left" vertical="center"/>
      <protection/>
    </xf>
    <xf numFmtId="164" fontId="3" fillId="0" borderId="28" xfId="0" applyNumberFormat="1" applyFont="1" applyBorder="1" applyAlignment="1" applyProtection="1">
      <alignment horizontal="right" vertical="center"/>
      <protection/>
    </xf>
    <xf numFmtId="0" fontId="2" fillId="0" borderId="29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2" fillId="0" borderId="28" xfId="0" applyFont="1" applyBorder="1" applyAlignment="1" applyProtection="1">
      <alignment horizontal="left" vertical="center"/>
      <protection/>
    </xf>
    <xf numFmtId="164" fontId="3" fillId="0" borderId="29" xfId="0" applyNumberFormat="1" applyFont="1" applyBorder="1" applyAlignment="1" applyProtection="1">
      <alignment horizontal="right" vertical="center"/>
      <protection/>
    </xf>
    <xf numFmtId="49" fontId="3" fillId="0" borderId="26" xfId="0" applyNumberFormat="1" applyFont="1" applyBorder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2" fillId="0" borderId="15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left" vertical="center"/>
      <protection/>
    </xf>
    <xf numFmtId="0" fontId="2" fillId="0" borderId="17" xfId="0" applyFont="1" applyBorder="1" applyAlignment="1" applyProtection="1">
      <alignment horizontal="left" vertical="center"/>
      <protection/>
    </xf>
    <xf numFmtId="0" fontId="2" fillId="0" borderId="30" xfId="0" applyFont="1" applyBorder="1" applyAlignment="1" applyProtection="1">
      <alignment horizontal="left" vertical="center"/>
      <protection/>
    </xf>
    <xf numFmtId="0" fontId="2" fillId="0" borderId="31" xfId="0" applyFont="1" applyBorder="1" applyAlignment="1" applyProtection="1">
      <alignment horizontal="left" vertical="center"/>
      <protection/>
    </xf>
    <xf numFmtId="0" fontId="6" fillId="0" borderId="31" xfId="0" applyFont="1" applyBorder="1" applyAlignment="1" applyProtection="1">
      <alignment horizontal="left" vertical="center"/>
      <protection/>
    </xf>
    <xf numFmtId="0" fontId="2" fillId="0" borderId="32" xfId="0" applyFont="1" applyBorder="1" applyAlignment="1" applyProtection="1">
      <alignment horizontal="left" vertical="center"/>
      <protection/>
    </xf>
    <xf numFmtId="0" fontId="2" fillId="0" borderId="33" xfId="0" applyFont="1" applyBorder="1" applyAlignment="1" applyProtection="1">
      <alignment horizontal="left" vertical="center"/>
      <protection/>
    </xf>
    <xf numFmtId="0" fontId="2" fillId="0" borderId="34" xfId="0" applyFont="1" applyBorder="1" applyAlignment="1" applyProtection="1">
      <alignment horizontal="left" vertical="center"/>
      <protection/>
    </xf>
    <xf numFmtId="0" fontId="2" fillId="0" borderId="35" xfId="0" applyFont="1" applyBorder="1" applyAlignment="1" applyProtection="1">
      <alignment horizontal="left" vertical="center"/>
      <protection/>
    </xf>
    <xf numFmtId="0" fontId="2" fillId="0" borderId="36" xfId="0" applyFont="1" applyBorder="1" applyAlignment="1" applyProtection="1">
      <alignment horizontal="left" vertical="center"/>
      <protection/>
    </xf>
    <xf numFmtId="0" fontId="2" fillId="0" borderId="37" xfId="0" applyFont="1" applyBorder="1" applyAlignment="1" applyProtection="1">
      <alignment horizontal="left" vertical="center"/>
      <protection/>
    </xf>
    <xf numFmtId="165" fontId="0" fillId="0" borderId="38" xfId="0" applyNumberFormat="1" applyFont="1" applyBorder="1" applyAlignment="1" applyProtection="1">
      <alignment horizontal="right" vertical="center"/>
      <protection/>
    </xf>
    <xf numFmtId="165" fontId="0" fillId="0" borderId="39" xfId="0" applyNumberFormat="1" applyFont="1" applyBorder="1" applyAlignment="1" applyProtection="1">
      <alignment horizontal="right" vertical="center"/>
      <protection/>
    </xf>
    <xf numFmtId="165" fontId="7" fillId="0" borderId="40" xfId="0" applyNumberFormat="1" applyFont="1" applyBorder="1" applyAlignment="1" applyProtection="1">
      <alignment horizontal="right" vertical="center"/>
      <protection/>
    </xf>
    <xf numFmtId="166" fontId="7" fillId="0" borderId="41" xfId="0" applyNumberFormat="1" applyFont="1" applyBorder="1" applyAlignment="1" applyProtection="1">
      <alignment horizontal="right" vertical="center"/>
      <protection/>
    </xf>
    <xf numFmtId="165" fontId="0" fillId="0" borderId="40" xfId="0" applyNumberFormat="1" applyFont="1" applyBorder="1" applyAlignment="1" applyProtection="1">
      <alignment horizontal="right" vertical="center"/>
      <protection/>
    </xf>
    <xf numFmtId="165" fontId="0" fillId="0" borderId="41" xfId="0" applyNumberFormat="1" applyFont="1" applyBorder="1" applyAlignment="1" applyProtection="1">
      <alignment horizontal="right" vertical="center"/>
      <protection/>
    </xf>
    <xf numFmtId="165" fontId="7" fillId="0" borderId="39" xfId="0" applyNumberFormat="1" applyFont="1" applyBorder="1" applyAlignment="1" applyProtection="1">
      <alignment horizontal="right" vertical="center"/>
      <protection/>
    </xf>
    <xf numFmtId="166" fontId="7" fillId="0" borderId="39" xfId="0" applyNumberFormat="1" applyFont="1" applyBorder="1" applyAlignment="1" applyProtection="1">
      <alignment horizontal="right" vertical="center"/>
      <protection/>
    </xf>
    <xf numFmtId="165" fontId="0" fillId="0" borderId="42" xfId="0" applyNumberFormat="1" applyFont="1" applyBorder="1" applyAlignment="1" applyProtection="1">
      <alignment horizontal="right" vertical="center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8" fillId="0" borderId="33" xfId="0" applyFont="1" applyBorder="1" applyAlignment="1" applyProtection="1">
      <alignment horizontal="left" vertical="center"/>
      <protection/>
    </xf>
    <xf numFmtId="0" fontId="8" fillId="0" borderId="35" xfId="0" applyFont="1" applyBorder="1" applyAlignment="1" applyProtection="1">
      <alignment horizontal="left" vertical="center"/>
      <protection/>
    </xf>
    <xf numFmtId="0" fontId="6" fillId="0" borderId="36" xfId="0" applyFont="1" applyBorder="1" applyAlignment="1" applyProtection="1">
      <alignment horizontal="left" vertical="center"/>
      <protection/>
    </xf>
    <xf numFmtId="0" fontId="6" fillId="0" borderId="34" xfId="0" applyFont="1" applyBorder="1" applyAlignment="1" applyProtection="1">
      <alignment horizontal="left" vertical="center"/>
      <protection/>
    </xf>
    <xf numFmtId="0" fontId="6" fillId="0" borderId="37" xfId="0" applyFont="1" applyBorder="1" applyAlignment="1" applyProtection="1">
      <alignment horizontal="left" vertical="center"/>
      <protection/>
    </xf>
    <xf numFmtId="0" fontId="6" fillId="0" borderId="35" xfId="0" applyFont="1" applyBorder="1" applyAlignment="1" applyProtection="1">
      <alignment horizontal="left" vertical="center"/>
      <protection/>
    </xf>
    <xf numFmtId="164" fontId="2" fillId="0" borderId="43" xfId="0" applyNumberFormat="1" applyFont="1" applyBorder="1" applyAlignment="1" applyProtection="1">
      <alignment horizontal="center" vertical="center"/>
      <protection/>
    </xf>
    <xf numFmtId="0" fontId="9" fillId="0" borderId="18" xfId="0" applyFont="1" applyBorder="1" applyAlignment="1" applyProtection="1">
      <alignment horizontal="left" vertical="center"/>
      <protection/>
    </xf>
    <xf numFmtId="0" fontId="2" fillId="0" borderId="26" xfId="0" applyFont="1" applyBorder="1" applyAlignment="1" applyProtection="1">
      <alignment horizontal="left" vertical="center"/>
      <protection/>
    </xf>
    <xf numFmtId="166" fontId="7" fillId="0" borderId="27" xfId="0" applyNumberFormat="1" applyFont="1" applyBorder="1" applyAlignment="1" applyProtection="1">
      <alignment horizontal="right" vertical="center"/>
      <protection/>
    </xf>
    <xf numFmtId="0" fontId="2" fillId="0" borderId="44" xfId="0" applyFont="1" applyBorder="1" applyAlignment="1" applyProtection="1">
      <alignment horizontal="left" vertical="center"/>
      <protection/>
    </xf>
    <xf numFmtId="0" fontId="2" fillId="0" borderId="27" xfId="0" applyFont="1" applyBorder="1" applyAlignment="1" applyProtection="1">
      <alignment horizontal="left" vertical="center"/>
      <protection/>
    </xf>
    <xf numFmtId="166" fontId="0" fillId="0" borderId="27" xfId="0" applyNumberFormat="1" applyFont="1" applyBorder="1" applyAlignment="1" applyProtection="1">
      <alignment horizontal="right" vertical="center"/>
      <protection/>
    </xf>
    <xf numFmtId="165" fontId="0" fillId="0" borderId="28" xfId="0" applyNumberFormat="1" applyFont="1" applyBorder="1" applyAlignment="1" applyProtection="1">
      <alignment horizontal="right" vertical="center"/>
      <protection/>
    </xf>
    <xf numFmtId="0" fontId="10" fillId="0" borderId="28" xfId="0" applyFont="1" applyBorder="1" applyAlignment="1" applyProtection="1">
      <alignment horizontal="right" vertical="center"/>
      <protection/>
    </xf>
    <xf numFmtId="0" fontId="10" fillId="0" borderId="29" xfId="0" applyFont="1" applyBorder="1" applyAlignment="1" applyProtection="1">
      <alignment horizontal="left" vertical="center"/>
      <protection/>
    </xf>
    <xf numFmtId="0" fontId="2" fillId="0" borderId="23" xfId="0" applyFont="1" applyBorder="1" applyAlignment="1" applyProtection="1">
      <alignment horizontal="left" vertical="center"/>
      <protection/>
    </xf>
    <xf numFmtId="164" fontId="2" fillId="0" borderId="45" xfId="0" applyNumberFormat="1" applyFont="1" applyBorder="1" applyAlignment="1" applyProtection="1">
      <alignment horizontal="center" vertical="center"/>
      <protection/>
    </xf>
    <xf numFmtId="165" fontId="0" fillId="0" borderId="27" xfId="0" applyNumberFormat="1" applyFont="1" applyBorder="1" applyAlignment="1" applyProtection="1">
      <alignment horizontal="right" vertical="center"/>
      <protection/>
    </xf>
    <xf numFmtId="0" fontId="9" fillId="0" borderId="27" xfId="0" applyFont="1" applyBorder="1" applyAlignment="1" applyProtection="1">
      <alignment horizontal="left" vertical="center"/>
      <protection/>
    </xf>
    <xf numFmtId="166" fontId="7" fillId="0" borderId="30" xfId="0" applyNumberFormat="1" applyFont="1" applyBorder="1" applyAlignment="1" applyProtection="1">
      <alignment horizontal="right" vertical="center"/>
      <protection/>
    </xf>
    <xf numFmtId="166" fontId="0" fillId="0" borderId="30" xfId="0" applyNumberFormat="1" applyFont="1" applyBorder="1" applyAlignment="1" applyProtection="1">
      <alignment horizontal="right" vertical="center"/>
      <protection/>
    </xf>
    <xf numFmtId="165" fontId="0" fillId="0" borderId="32" xfId="0" applyNumberFormat="1" applyFont="1" applyBorder="1" applyAlignment="1" applyProtection="1">
      <alignment horizontal="right" vertical="center"/>
      <protection/>
    </xf>
    <xf numFmtId="0" fontId="2" fillId="0" borderId="46" xfId="0" applyFont="1" applyBorder="1" applyAlignment="1" applyProtection="1">
      <alignment horizontal="left" vertical="center"/>
      <protection/>
    </xf>
    <xf numFmtId="164" fontId="2" fillId="0" borderId="47" xfId="0" applyNumberFormat="1" applyFont="1" applyBorder="1" applyAlignment="1" applyProtection="1">
      <alignment horizontal="center" vertical="center"/>
      <protection/>
    </xf>
    <xf numFmtId="0" fontId="2" fillId="0" borderId="41" xfId="0" applyFont="1" applyBorder="1" applyAlignment="1" applyProtection="1">
      <alignment horizontal="left" vertical="center"/>
      <protection/>
    </xf>
    <xf numFmtId="0" fontId="2" fillId="0" borderId="39" xfId="0" applyFont="1" applyBorder="1" applyAlignment="1" applyProtection="1">
      <alignment horizontal="left" vertical="center"/>
      <protection/>
    </xf>
    <xf numFmtId="0" fontId="2" fillId="0" borderId="40" xfId="0" applyFont="1" applyBorder="1" applyAlignment="1" applyProtection="1">
      <alignment horizontal="left" vertical="center"/>
      <protection/>
    </xf>
    <xf numFmtId="166" fontId="7" fillId="0" borderId="48" xfId="0" applyNumberFormat="1" applyFont="1" applyBorder="1" applyAlignment="1" applyProtection="1">
      <alignment horizontal="right" vertical="center"/>
      <protection/>
    </xf>
    <xf numFmtId="166" fontId="7" fillId="0" borderId="31" xfId="0" applyNumberFormat="1" applyFont="1" applyBorder="1" applyAlignment="1" applyProtection="1">
      <alignment horizontal="right" vertical="center"/>
      <protection/>
    </xf>
    <xf numFmtId="165" fontId="11" fillId="0" borderId="16" xfId="0" applyNumberFormat="1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left" vertical="top"/>
      <protection/>
    </xf>
    <xf numFmtId="0" fontId="2" fillId="0" borderId="49" xfId="0" applyFont="1" applyBorder="1" applyAlignment="1" applyProtection="1">
      <alignment horizontal="left" vertical="center"/>
      <protection/>
    </xf>
    <xf numFmtId="0" fontId="2" fillId="0" borderId="50" xfId="0" applyFont="1" applyBorder="1" applyAlignment="1" applyProtection="1">
      <alignment horizontal="left" vertical="center"/>
      <protection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51" xfId="0" applyFont="1" applyBorder="1" applyAlignment="1" applyProtection="1">
      <alignment horizontal="left"/>
      <protection/>
    </xf>
    <xf numFmtId="0" fontId="2" fillId="0" borderId="23" xfId="0" applyFont="1" applyBorder="1" applyAlignment="1" applyProtection="1">
      <alignment horizontal="left"/>
      <protection/>
    </xf>
    <xf numFmtId="165" fontId="3" fillId="0" borderId="23" xfId="0" applyNumberFormat="1" applyFont="1" applyBorder="1" applyAlignment="1" applyProtection="1">
      <alignment horizontal="right" vertical="center"/>
      <protection/>
    </xf>
    <xf numFmtId="166" fontId="3" fillId="0" borderId="27" xfId="0" applyNumberFormat="1" applyFont="1" applyBorder="1" applyAlignment="1" applyProtection="1">
      <alignment horizontal="right" vertical="center"/>
      <protection/>
    </xf>
    <xf numFmtId="166" fontId="7" fillId="0" borderId="23" xfId="0" applyNumberFormat="1" applyFont="1" applyBorder="1" applyAlignment="1" applyProtection="1">
      <alignment horizontal="right" vertical="center"/>
      <protection/>
    </xf>
    <xf numFmtId="0" fontId="2" fillId="0" borderId="52" xfId="0" applyFont="1" applyBorder="1" applyAlignment="1" applyProtection="1">
      <alignment horizontal="left" vertical="center"/>
      <protection/>
    </xf>
    <xf numFmtId="0" fontId="6" fillId="0" borderId="53" xfId="0" applyFont="1" applyBorder="1" applyAlignment="1" applyProtection="1">
      <alignment horizontal="left" vertical="top"/>
      <protection/>
    </xf>
    <xf numFmtId="0" fontId="2" fillId="0" borderId="18" xfId="0" applyFont="1" applyBorder="1" applyAlignment="1" applyProtection="1">
      <alignment horizontal="left" vertical="center"/>
      <protection/>
    </xf>
    <xf numFmtId="165" fontId="3" fillId="0" borderId="27" xfId="0" applyNumberFormat="1" applyFont="1" applyBorder="1" applyAlignment="1" applyProtection="1">
      <alignment horizontal="right" vertical="center"/>
      <protection/>
    </xf>
    <xf numFmtId="0" fontId="6" fillId="0" borderId="41" xfId="0" applyFont="1" applyBorder="1" applyAlignment="1" applyProtection="1">
      <alignment horizontal="left" vertical="center"/>
      <protection/>
    </xf>
    <xf numFmtId="0" fontId="2" fillId="0" borderId="54" xfId="0" applyFont="1" applyBorder="1" applyAlignment="1" applyProtection="1">
      <alignment horizontal="left" vertical="center"/>
      <protection/>
    </xf>
    <xf numFmtId="166" fontId="12" fillId="0" borderId="55" xfId="0" applyNumberFormat="1" applyFont="1" applyBorder="1" applyAlignment="1" applyProtection="1">
      <alignment horizontal="right" vertical="center"/>
      <protection/>
    </xf>
    <xf numFmtId="0" fontId="2" fillId="0" borderId="56" xfId="0" applyFont="1" applyBorder="1" applyAlignment="1" applyProtection="1">
      <alignment horizontal="left" vertical="center"/>
      <protection/>
    </xf>
    <xf numFmtId="0" fontId="0" fillId="0" borderId="34" xfId="0" applyFont="1" applyBorder="1" applyAlignment="1" applyProtection="1">
      <alignment horizontal="left" vertical="center"/>
      <protection/>
    </xf>
    <xf numFmtId="0" fontId="2" fillId="0" borderId="15" xfId="0" applyFont="1" applyBorder="1" applyAlignment="1" applyProtection="1">
      <alignment horizontal="left"/>
      <protection/>
    </xf>
    <xf numFmtId="0" fontId="2" fillId="0" borderId="57" xfId="0" applyFont="1" applyBorder="1" applyAlignment="1" applyProtection="1">
      <alignment horizontal="left" vertical="center"/>
      <protection/>
    </xf>
    <xf numFmtId="0" fontId="2" fillId="0" borderId="48" xfId="0" applyFont="1" applyBorder="1" applyAlignment="1" applyProtection="1">
      <alignment horizontal="left"/>
      <protection/>
    </xf>
    <xf numFmtId="0" fontId="2" fillId="0" borderId="42" xfId="0" applyFont="1" applyBorder="1" applyAlignment="1" applyProtection="1">
      <alignment horizontal="left" vertical="center"/>
      <protection/>
    </xf>
    <xf numFmtId="0" fontId="13" fillId="33" borderId="0" xfId="0" applyFont="1" applyFill="1" applyAlignment="1" applyProtection="1">
      <alignment horizontal="left"/>
      <protection/>
    </xf>
    <xf numFmtId="0" fontId="5" fillId="33" borderId="0" xfId="0" applyFont="1" applyFill="1" applyAlignment="1" applyProtection="1">
      <alignment horizontal="left"/>
      <protection/>
    </xf>
    <xf numFmtId="0" fontId="14" fillId="33" borderId="0" xfId="0" applyFont="1" applyFill="1" applyAlignment="1" applyProtection="1">
      <alignment horizontal="left" vertical="center"/>
      <protection/>
    </xf>
    <xf numFmtId="0" fontId="3" fillId="33" borderId="0" xfId="0" applyFont="1" applyFill="1" applyAlignment="1" applyProtection="1">
      <alignment horizontal="left" vertical="center"/>
      <protection/>
    </xf>
    <xf numFmtId="0" fontId="5" fillId="33" borderId="0" xfId="0" applyFont="1" applyFill="1" applyAlignment="1" applyProtection="1">
      <alignment horizontal="left" vertical="center"/>
      <protection/>
    </xf>
    <xf numFmtId="0" fontId="3" fillId="33" borderId="0" xfId="0" applyFont="1" applyFill="1" applyAlignment="1" applyProtection="1">
      <alignment horizontal="center" vertical="center"/>
      <protection/>
    </xf>
    <xf numFmtId="0" fontId="0" fillId="33" borderId="0" xfId="0" applyFont="1" applyFill="1" applyAlignment="1" applyProtection="1">
      <alignment horizontal="left" vertical="center"/>
      <protection/>
    </xf>
    <xf numFmtId="0" fontId="3" fillId="34" borderId="58" xfId="0" applyFont="1" applyFill="1" applyBorder="1" applyAlignment="1" applyProtection="1">
      <alignment horizontal="center" vertical="center" wrapText="1"/>
      <protection/>
    </xf>
    <xf numFmtId="0" fontId="3" fillId="34" borderId="59" xfId="0" applyFont="1" applyFill="1" applyBorder="1" applyAlignment="1" applyProtection="1">
      <alignment horizontal="center" vertical="center" wrapText="1"/>
      <protection/>
    </xf>
    <xf numFmtId="0" fontId="3" fillId="34" borderId="60" xfId="0" applyFont="1" applyFill="1" applyBorder="1" applyAlignment="1" applyProtection="1">
      <alignment horizontal="center" vertical="center" wrapText="1"/>
      <protection/>
    </xf>
    <xf numFmtId="0" fontId="3" fillId="34" borderId="35" xfId="0" applyFont="1" applyFill="1" applyBorder="1" applyAlignment="1" applyProtection="1">
      <alignment horizontal="center" vertical="center" wrapText="1"/>
      <protection/>
    </xf>
    <xf numFmtId="164" fontId="3" fillId="34" borderId="47" xfId="0" applyNumberFormat="1" applyFont="1" applyFill="1" applyBorder="1" applyAlignment="1" applyProtection="1">
      <alignment horizontal="center" vertical="center"/>
      <protection/>
    </xf>
    <xf numFmtId="164" fontId="3" fillId="34" borderId="61" xfId="0" applyNumberFormat="1" applyFont="1" applyFill="1" applyBorder="1" applyAlignment="1" applyProtection="1">
      <alignment horizontal="center" vertical="center"/>
      <protection/>
    </xf>
    <xf numFmtId="164" fontId="3" fillId="34" borderId="62" xfId="0" applyNumberFormat="1" applyFont="1" applyFill="1" applyBorder="1" applyAlignment="1" applyProtection="1">
      <alignment horizontal="center" vertical="center"/>
      <protection/>
    </xf>
    <xf numFmtId="164" fontId="3" fillId="34" borderId="40" xfId="0" applyNumberFormat="1" applyFont="1" applyFill="1" applyBorder="1" applyAlignment="1" applyProtection="1">
      <alignment horizontal="center" vertical="center"/>
      <protection/>
    </xf>
    <xf numFmtId="0" fontId="0" fillId="33" borderId="30" xfId="0" applyFont="1" applyFill="1" applyBorder="1" applyAlignment="1" applyProtection="1">
      <alignment horizontal="left"/>
      <protection/>
    </xf>
    <xf numFmtId="0" fontId="0" fillId="33" borderId="31" xfId="0" applyFont="1" applyFill="1" applyBorder="1" applyAlignment="1" applyProtection="1">
      <alignment horizontal="left"/>
      <protection/>
    </xf>
    <xf numFmtId="0" fontId="0" fillId="33" borderId="32" xfId="0" applyFont="1" applyFill="1" applyBorder="1" applyAlignment="1" applyProtection="1">
      <alignment horizontal="left"/>
      <protection/>
    </xf>
    <xf numFmtId="0" fontId="9" fillId="0" borderId="0" xfId="0" applyFont="1" applyAlignment="1" applyProtection="1">
      <alignment horizontal="left" vertical="center"/>
      <protection/>
    </xf>
    <xf numFmtId="0" fontId="15" fillId="0" borderId="0" xfId="0" applyFont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left" vertical="center"/>
      <protection/>
    </xf>
    <xf numFmtId="166" fontId="15" fillId="0" borderId="0" xfId="0" applyNumberFormat="1" applyFont="1" applyAlignment="1" applyProtection="1">
      <alignment horizontal="right" vertical="center"/>
      <protection/>
    </xf>
    <xf numFmtId="167" fontId="15" fillId="0" borderId="0" xfId="0" applyNumberFormat="1" applyFont="1" applyAlignment="1" applyProtection="1">
      <alignment horizontal="right" vertical="center"/>
      <protection/>
    </xf>
    <xf numFmtId="0" fontId="16" fillId="0" borderId="0" xfId="0" applyFont="1" applyAlignment="1" applyProtection="1">
      <alignment horizontal="center" vertical="center"/>
      <protection/>
    </xf>
    <xf numFmtId="0" fontId="16" fillId="0" borderId="0" xfId="0" applyFont="1" applyAlignment="1" applyProtection="1">
      <alignment horizontal="left" vertical="center"/>
      <protection/>
    </xf>
    <xf numFmtId="166" fontId="16" fillId="0" borderId="0" xfId="0" applyNumberFormat="1" applyFont="1" applyAlignment="1" applyProtection="1">
      <alignment horizontal="right" vertical="center"/>
      <protection/>
    </xf>
    <xf numFmtId="167" fontId="16" fillId="0" borderId="0" xfId="0" applyNumberFormat="1" applyFont="1" applyAlignment="1" applyProtection="1">
      <alignment horizontal="right" vertical="center"/>
      <protection/>
    </xf>
    <xf numFmtId="0" fontId="17" fillId="0" borderId="0" xfId="0" applyFont="1" applyAlignment="1" applyProtection="1">
      <alignment horizontal="center" vertical="center"/>
      <protection/>
    </xf>
    <xf numFmtId="0" fontId="17" fillId="0" borderId="0" xfId="0" applyFont="1" applyAlignment="1" applyProtection="1">
      <alignment horizontal="left" vertical="center"/>
      <protection/>
    </xf>
    <xf numFmtId="166" fontId="17" fillId="0" borderId="0" xfId="0" applyNumberFormat="1" applyFont="1" applyAlignment="1" applyProtection="1">
      <alignment horizontal="right" vertical="center"/>
      <protection/>
    </xf>
    <xf numFmtId="167" fontId="17" fillId="0" borderId="0" xfId="0" applyNumberFormat="1" applyFont="1" applyAlignment="1" applyProtection="1">
      <alignment horizontal="right" vertical="center"/>
      <protection/>
    </xf>
    <xf numFmtId="0" fontId="18" fillId="0" borderId="0" xfId="0" applyFont="1" applyAlignment="1" applyProtection="1">
      <alignment horizontal="left" vertical="center"/>
      <protection/>
    </xf>
    <xf numFmtId="0" fontId="19" fillId="0" borderId="0" xfId="0" applyFont="1" applyAlignment="1" applyProtection="1">
      <alignment horizontal="left" vertical="center"/>
      <protection/>
    </xf>
    <xf numFmtId="166" fontId="19" fillId="0" borderId="0" xfId="0" applyNumberFormat="1" applyFont="1" applyAlignment="1" applyProtection="1">
      <alignment horizontal="right" vertical="center"/>
      <protection/>
    </xf>
    <xf numFmtId="167" fontId="19" fillId="0" borderId="0" xfId="0" applyNumberFormat="1" applyFont="1" applyAlignment="1" applyProtection="1">
      <alignment horizontal="right" vertical="center"/>
      <protection/>
    </xf>
    <xf numFmtId="0" fontId="3" fillId="33" borderId="0" xfId="0" applyFont="1" applyFill="1" applyAlignment="1" applyProtection="1">
      <alignment horizontal="left"/>
      <protection/>
    </xf>
    <xf numFmtId="0" fontId="2" fillId="33" borderId="0" xfId="0" applyFont="1" applyFill="1" applyAlignment="1" applyProtection="1">
      <alignment horizontal="left"/>
      <protection/>
    </xf>
    <xf numFmtId="0" fontId="2" fillId="34" borderId="35" xfId="0" applyFont="1" applyFill="1" applyBorder="1" applyAlignment="1" applyProtection="1">
      <alignment horizontal="center" vertical="center" wrapText="1"/>
      <protection/>
    </xf>
    <xf numFmtId="0" fontId="2" fillId="34" borderId="60" xfId="0" applyFont="1" applyFill="1" applyBorder="1" applyAlignment="1" applyProtection="1">
      <alignment horizontal="center" vertical="center" wrapText="1"/>
      <protection/>
    </xf>
    <xf numFmtId="164" fontId="2" fillId="34" borderId="40" xfId="0" applyNumberFormat="1" applyFont="1" applyFill="1" applyBorder="1" applyAlignment="1" applyProtection="1">
      <alignment horizontal="center" vertical="center"/>
      <protection/>
    </xf>
    <xf numFmtId="164" fontId="2" fillId="34" borderId="62" xfId="0" applyNumberFormat="1" applyFont="1" applyFill="1" applyBorder="1" applyAlignment="1" applyProtection="1">
      <alignment horizontal="center" vertical="center"/>
      <protection/>
    </xf>
    <xf numFmtId="0" fontId="2" fillId="33" borderId="14" xfId="0" applyFont="1" applyFill="1" applyBorder="1" applyAlignment="1" applyProtection="1">
      <alignment horizontal="left"/>
      <protection/>
    </xf>
    <xf numFmtId="0" fontId="15" fillId="0" borderId="11" xfId="0" applyFont="1" applyBorder="1" applyAlignment="1" applyProtection="1">
      <alignment horizontal="left" vertical="center"/>
      <protection/>
    </xf>
    <xf numFmtId="0" fontId="15" fillId="0" borderId="11" xfId="0" applyFont="1" applyBorder="1" applyAlignment="1" applyProtection="1">
      <alignment horizontal="center" vertical="center"/>
      <protection/>
    </xf>
    <xf numFmtId="166" fontId="15" fillId="0" borderId="11" xfId="0" applyNumberFormat="1" applyFont="1" applyBorder="1" applyAlignment="1" applyProtection="1">
      <alignment horizontal="right" vertical="center"/>
      <protection/>
    </xf>
    <xf numFmtId="167" fontId="15" fillId="0" borderId="11" xfId="0" applyNumberFormat="1" applyFont="1" applyBorder="1" applyAlignment="1" applyProtection="1">
      <alignment horizontal="right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left" vertical="center" wrapText="1"/>
      <protection/>
    </xf>
    <xf numFmtId="167" fontId="2" fillId="0" borderId="0" xfId="0" applyNumberFormat="1" applyFont="1" applyAlignment="1" applyProtection="1">
      <alignment horizontal="right" vertical="center"/>
      <protection/>
    </xf>
    <xf numFmtId="166" fontId="2" fillId="0" borderId="0" xfId="0" applyNumberFormat="1" applyFont="1" applyAlignment="1" applyProtection="1">
      <alignment horizontal="right" vertical="center"/>
      <protection/>
    </xf>
    <xf numFmtId="168" fontId="2" fillId="0" borderId="0" xfId="0" applyNumberFormat="1" applyFont="1" applyAlignment="1" applyProtection="1">
      <alignment horizontal="right" vertical="center"/>
      <protection/>
    </xf>
    <xf numFmtId="169" fontId="2" fillId="0" borderId="0" xfId="0" applyNumberFormat="1" applyFont="1" applyAlignment="1" applyProtection="1">
      <alignment horizontal="right" vertical="center"/>
      <protection/>
    </xf>
    <xf numFmtId="165" fontId="2" fillId="0" borderId="0" xfId="0" applyNumberFormat="1" applyFont="1" applyAlignment="1" applyProtection="1">
      <alignment horizontal="right" vertical="center"/>
      <protection/>
    </xf>
    <xf numFmtId="0" fontId="20" fillId="0" borderId="0" xfId="0" applyFont="1" applyAlignment="1" applyProtection="1">
      <alignment horizontal="left" vertical="center"/>
      <protection/>
    </xf>
    <xf numFmtId="167" fontId="20" fillId="0" borderId="0" xfId="0" applyNumberFormat="1" applyFont="1" applyAlignment="1" applyProtection="1">
      <alignment horizontal="right" vertical="center"/>
      <protection/>
    </xf>
    <xf numFmtId="0" fontId="21" fillId="0" borderId="0" xfId="0" applyFont="1" applyAlignment="1" applyProtection="1">
      <alignment horizontal="left" vertical="center"/>
      <protection/>
    </xf>
    <xf numFmtId="167" fontId="21" fillId="0" borderId="0" xfId="0" applyNumberFormat="1" applyFont="1" applyAlignment="1" applyProtection="1">
      <alignment horizontal="right" vertical="top"/>
      <protection/>
    </xf>
    <xf numFmtId="0" fontId="22" fillId="0" borderId="0" xfId="0" applyFont="1" applyAlignment="1" applyProtection="1">
      <alignment horizontal="left" vertical="center"/>
      <protection/>
    </xf>
    <xf numFmtId="167" fontId="22" fillId="0" borderId="0" xfId="0" applyNumberFormat="1" applyFont="1" applyAlignment="1" applyProtection="1">
      <alignment horizontal="right" vertical="center"/>
      <protection/>
    </xf>
    <xf numFmtId="165" fontId="21" fillId="0" borderId="0" xfId="0" applyNumberFormat="1" applyFont="1" applyAlignment="1" applyProtection="1">
      <alignment horizontal="right" vertical="top"/>
      <protection/>
    </xf>
    <xf numFmtId="0" fontId="23" fillId="0" borderId="0" xfId="0" applyFont="1" applyAlignment="1" applyProtection="1">
      <alignment horizontal="center"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0" xfId="0" applyFont="1" applyAlignment="1" applyProtection="1">
      <alignment horizontal="left" vertical="center" wrapText="1"/>
      <protection/>
    </xf>
    <xf numFmtId="167" fontId="23" fillId="0" borderId="0" xfId="0" applyNumberFormat="1" applyFont="1" applyAlignment="1" applyProtection="1">
      <alignment horizontal="right" vertical="center"/>
      <protection/>
    </xf>
    <xf numFmtId="166" fontId="23" fillId="0" borderId="0" xfId="0" applyNumberFormat="1" applyFont="1" applyAlignment="1" applyProtection="1">
      <alignment horizontal="right" vertical="center"/>
      <protection/>
    </xf>
    <xf numFmtId="168" fontId="23" fillId="0" borderId="0" xfId="0" applyNumberFormat="1" applyFont="1" applyAlignment="1" applyProtection="1">
      <alignment horizontal="right" vertical="center"/>
      <protection/>
    </xf>
    <xf numFmtId="169" fontId="23" fillId="0" borderId="0" xfId="0" applyNumberFormat="1" applyFont="1" applyAlignment="1" applyProtection="1">
      <alignment horizontal="right" vertical="center"/>
      <protection/>
    </xf>
    <xf numFmtId="165" fontId="23" fillId="0" borderId="0" xfId="0" applyNumberFormat="1" applyFont="1" applyAlignment="1" applyProtection="1">
      <alignment horizontal="right" vertical="center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4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.421875" style="2" customWidth="1"/>
    <col min="2" max="2" width="1.8515625" style="2" customWidth="1"/>
    <col min="3" max="3" width="2.7109375" style="2" customWidth="1"/>
    <col min="4" max="4" width="6.8515625" style="2" customWidth="1"/>
    <col min="5" max="5" width="13.57421875" style="2" customWidth="1"/>
    <col min="6" max="6" width="0.5625" style="2" customWidth="1"/>
    <col min="7" max="7" width="2.57421875" style="2" customWidth="1"/>
    <col min="8" max="8" width="2.7109375" style="2" customWidth="1"/>
    <col min="9" max="9" width="9.7109375" style="2" customWidth="1"/>
    <col min="10" max="10" width="13.57421875" style="2" customWidth="1"/>
    <col min="11" max="11" width="0.71875" style="2" customWidth="1"/>
    <col min="12" max="12" width="2.421875" style="2" customWidth="1"/>
    <col min="13" max="13" width="2.8515625" style="2" customWidth="1"/>
    <col min="14" max="14" width="2.00390625" style="2" customWidth="1"/>
    <col min="15" max="15" width="12.7109375" style="2" customWidth="1"/>
    <col min="16" max="16" width="2.8515625" style="2" customWidth="1"/>
    <col min="17" max="17" width="2.00390625" style="2" customWidth="1"/>
    <col min="18" max="18" width="13.57421875" style="2" customWidth="1"/>
    <col min="19" max="19" width="0.5625" style="2" customWidth="1"/>
    <col min="20" max="16384" width="9.140625" style="2" customWidth="1"/>
  </cols>
  <sheetData>
    <row r="1" spans="1:19" ht="12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5"/>
    </row>
    <row r="2" spans="1:19" ht="23.25" customHeight="1">
      <c r="A2" s="6"/>
      <c r="B2" s="7"/>
      <c r="C2" s="7"/>
      <c r="D2" s="7"/>
      <c r="E2" s="7"/>
      <c r="F2" s="7"/>
      <c r="G2" s="8" t="s">
        <v>271</v>
      </c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9"/>
    </row>
    <row r="3" spans="1:19" ht="12" customHeight="1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2"/>
    </row>
    <row r="4" spans="1:19" ht="8.25" customHeight="1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5"/>
    </row>
    <row r="5" spans="1:19" ht="15" customHeight="1">
      <c r="A5" s="16"/>
      <c r="B5" s="17" t="s">
        <v>0</v>
      </c>
      <c r="C5" s="17"/>
      <c r="D5" s="17"/>
      <c r="E5" s="18" t="s">
        <v>1</v>
      </c>
      <c r="F5" s="19"/>
      <c r="G5" s="19"/>
      <c r="H5" s="19"/>
      <c r="I5" s="19"/>
      <c r="J5" s="20"/>
      <c r="K5" s="17"/>
      <c r="L5" s="17"/>
      <c r="M5" s="17"/>
      <c r="N5" s="17"/>
      <c r="O5" s="17" t="s">
        <v>2</v>
      </c>
      <c r="P5" s="18" t="s">
        <v>3</v>
      </c>
      <c r="Q5" s="21"/>
      <c r="R5" s="20"/>
      <c r="S5" s="22"/>
    </row>
    <row r="6" spans="1:19" ht="17.25" customHeight="1" hidden="1">
      <c r="A6" s="16"/>
      <c r="B6" s="17" t="s">
        <v>4</v>
      </c>
      <c r="C6" s="17"/>
      <c r="D6" s="17"/>
      <c r="E6" s="23" t="s">
        <v>5</v>
      </c>
      <c r="F6" s="17"/>
      <c r="G6" s="17"/>
      <c r="H6" s="17"/>
      <c r="I6" s="17"/>
      <c r="J6" s="24"/>
      <c r="K6" s="17"/>
      <c r="L6" s="17"/>
      <c r="M6" s="17"/>
      <c r="N6" s="17"/>
      <c r="O6" s="17"/>
      <c r="P6" s="25"/>
      <c r="Q6" s="26"/>
      <c r="R6" s="24"/>
      <c r="S6" s="22"/>
    </row>
    <row r="7" spans="1:19" ht="17.25" customHeight="1">
      <c r="A7" s="16"/>
      <c r="B7" s="17" t="s">
        <v>6</v>
      </c>
      <c r="C7" s="17"/>
      <c r="D7" s="17"/>
      <c r="E7" s="23" t="s">
        <v>7</v>
      </c>
      <c r="F7" s="17"/>
      <c r="G7" s="17"/>
      <c r="H7" s="17"/>
      <c r="I7" s="17"/>
      <c r="J7" s="24"/>
      <c r="K7" s="17"/>
      <c r="L7" s="17"/>
      <c r="M7" s="17"/>
      <c r="N7" s="17"/>
      <c r="O7" s="17" t="s">
        <v>8</v>
      </c>
      <c r="P7" s="23"/>
      <c r="Q7" s="26"/>
      <c r="R7" s="24"/>
      <c r="S7" s="22"/>
    </row>
    <row r="8" spans="1:19" ht="17.25" customHeight="1" hidden="1">
      <c r="A8" s="16"/>
      <c r="B8" s="17" t="s">
        <v>9</v>
      </c>
      <c r="C8" s="17"/>
      <c r="D8" s="17"/>
      <c r="E8" s="23" t="s">
        <v>10</v>
      </c>
      <c r="F8" s="17"/>
      <c r="G8" s="17"/>
      <c r="H8" s="17"/>
      <c r="I8" s="17"/>
      <c r="J8" s="24"/>
      <c r="K8" s="17"/>
      <c r="L8" s="17"/>
      <c r="M8" s="17"/>
      <c r="N8" s="17"/>
      <c r="O8" s="17"/>
      <c r="P8" s="25"/>
      <c r="Q8" s="26"/>
      <c r="R8" s="24"/>
      <c r="S8" s="22"/>
    </row>
    <row r="9" spans="1:19" ht="17.25" customHeight="1">
      <c r="A9" s="16"/>
      <c r="B9" s="17" t="s">
        <v>11</v>
      </c>
      <c r="C9" s="17"/>
      <c r="D9" s="17"/>
      <c r="E9" s="27" t="s">
        <v>12</v>
      </c>
      <c r="F9" s="28"/>
      <c r="G9" s="28"/>
      <c r="H9" s="28"/>
      <c r="I9" s="28"/>
      <c r="J9" s="29"/>
      <c r="K9" s="17"/>
      <c r="L9" s="17"/>
      <c r="M9" s="17"/>
      <c r="N9" s="17"/>
      <c r="O9" s="17" t="s">
        <v>13</v>
      </c>
      <c r="P9" s="30" t="s">
        <v>14</v>
      </c>
      <c r="Q9" s="31"/>
      <c r="R9" s="29"/>
      <c r="S9" s="22"/>
    </row>
    <row r="10" spans="1:19" ht="17.25" customHeight="1" hidden="1">
      <c r="A10" s="16"/>
      <c r="B10" s="17" t="s">
        <v>15</v>
      </c>
      <c r="C10" s="17"/>
      <c r="D10" s="17"/>
      <c r="E10" s="32" t="s">
        <v>12</v>
      </c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26"/>
      <c r="Q10" s="26"/>
      <c r="R10" s="17"/>
      <c r="S10" s="22"/>
    </row>
    <row r="11" spans="1:19" ht="17.25" customHeight="1" hidden="1">
      <c r="A11" s="16"/>
      <c r="B11" s="17" t="s">
        <v>16</v>
      </c>
      <c r="C11" s="17"/>
      <c r="D11" s="17"/>
      <c r="E11" s="32" t="s">
        <v>12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26"/>
      <c r="Q11" s="26"/>
      <c r="R11" s="17"/>
      <c r="S11" s="22"/>
    </row>
    <row r="12" spans="1:19" ht="17.25" customHeight="1" hidden="1">
      <c r="A12" s="16"/>
      <c r="B12" s="17" t="s">
        <v>17</v>
      </c>
      <c r="C12" s="17"/>
      <c r="D12" s="17"/>
      <c r="E12" s="32" t="s">
        <v>12</v>
      </c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26"/>
      <c r="Q12" s="26"/>
      <c r="R12" s="17"/>
      <c r="S12" s="22"/>
    </row>
    <row r="13" spans="1:19" ht="17.25" customHeight="1" hidden="1">
      <c r="A13" s="16"/>
      <c r="B13" s="17"/>
      <c r="C13" s="17"/>
      <c r="D13" s="17"/>
      <c r="E13" s="32" t="s">
        <v>12</v>
      </c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26"/>
      <c r="Q13" s="26"/>
      <c r="R13" s="17"/>
      <c r="S13" s="22"/>
    </row>
    <row r="14" spans="1:19" ht="17.25" customHeight="1" hidden="1">
      <c r="A14" s="16"/>
      <c r="B14" s="17"/>
      <c r="C14" s="17"/>
      <c r="D14" s="17"/>
      <c r="E14" s="32" t="s">
        <v>12</v>
      </c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26"/>
      <c r="Q14" s="26"/>
      <c r="R14" s="17"/>
      <c r="S14" s="22"/>
    </row>
    <row r="15" spans="1:19" ht="17.25" customHeight="1" hidden="1">
      <c r="A15" s="16"/>
      <c r="B15" s="17"/>
      <c r="C15" s="17"/>
      <c r="D15" s="17"/>
      <c r="E15" s="32" t="s">
        <v>12</v>
      </c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26"/>
      <c r="Q15" s="26"/>
      <c r="R15" s="17"/>
      <c r="S15" s="22"/>
    </row>
    <row r="16" spans="1:19" ht="17.25" customHeight="1" hidden="1">
      <c r="A16" s="16"/>
      <c r="B16" s="17"/>
      <c r="C16" s="17"/>
      <c r="D16" s="17"/>
      <c r="E16" s="32" t="s">
        <v>12</v>
      </c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26"/>
      <c r="Q16" s="26"/>
      <c r="R16" s="17"/>
      <c r="S16" s="22"/>
    </row>
    <row r="17" spans="1:19" ht="17.25" customHeight="1" hidden="1">
      <c r="A17" s="16"/>
      <c r="B17" s="17"/>
      <c r="C17" s="17"/>
      <c r="D17" s="17"/>
      <c r="E17" s="32" t="s">
        <v>12</v>
      </c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26"/>
      <c r="Q17" s="26"/>
      <c r="R17" s="17"/>
      <c r="S17" s="22"/>
    </row>
    <row r="18" spans="1:19" ht="17.25" customHeight="1" hidden="1">
      <c r="A18" s="16"/>
      <c r="B18" s="17"/>
      <c r="C18" s="17"/>
      <c r="D18" s="17"/>
      <c r="E18" s="32" t="s">
        <v>12</v>
      </c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26"/>
      <c r="Q18" s="26"/>
      <c r="R18" s="17"/>
      <c r="S18" s="22"/>
    </row>
    <row r="19" spans="1:19" ht="17.25" customHeight="1" hidden="1">
      <c r="A19" s="16"/>
      <c r="B19" s="17"/>
      <c r="C19" s="17"/>
      <c r="D19" s="17"/>
      <c r="E19" s="32" t="s">
        <v>12</v>
      </c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26"/>
      <c r="Q19" s="26"/>
      <c r="R19" s="17"/>
      <c r="S19" s="22"/>
    </row>
    <row r="20" spans="1:19" ht="17.25" customHeight="1" hidden="1">
      <c r="A20" s="16"/>
      <c r="B20" s="17"/>
      <c r="C20" s="17"/>
      <c r="D20" s="17"/>
      <c r="E20" s="32" t="s">
        <v>12</v>
      </c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26"/>
      <c r="Q20" s="26"/>
      <c r="R20" s="17"/>
      <c r="S20" s="22"/>
    </row>
    <row r="21" spans="1:19" ht="17.25" customHeight="1" hidden="1">
      <c r="A21" s="16"/>
      <c r="B21" s="17"/>
      <c r="C21" s="17"/>
      <c r="D21" s="17"/>
      <c r="E21" s="32" t="s">
        <v>12</v>
      </c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26"/>
      <c r="Q21" s="26"/>
      <c r="R21" s="17"/>
      <c r="S21" s="22"/>
    </row>
    <row r="22" spans="1:19" ht="17.25" customHeight="1" hidden="1">
      <c r="A22" s="16"/>
      <c r="B22" s="17"/>
      <c r="C22" s="17"/>
      <c r="D22" s="17"/>
      <c r="E22" s="32" t="s">
        <v>12</v>
      </c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26"/>
      <c r="Q22" s="26"/>
      <c r="R22" s="17"/>
      <c r="S22" s="22"/>
    </row>
    <row r="23" spans="1:19" ht="17.25" customHeight="1" hidden="1">
      <c r="A23" s="16"/>
      <c r="B23" s="17"/>
      <c r="C23" s="17"/>
      <c r="D23" s="17"/>
      <c r="E23" s="32" t="s">
        <v>12</v>
      </c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26"/>
      <c r="Q23" s="26"/>
      <c r="R23" s="17"/>
      <c r="S23" s="22"/>
    </row>
    <row r="24" spans="1:19" ht="17.25" customHeight="1" hidden="1">
      <c r="A24" s="16"/>
      <c r="B24" s="17"/>
      <c r="C24" s="17"/>
      <c r="D24" s="17"/>
      <c r="E24" s="32" t="s">
        <v>12</v>
      </c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26"/>
      <c r="Q24" s="26"/>
      <c r="R24" s="17"/>
      <c r="S24" s="22"/>
    </row>
    <row r="25" spans="1:19" ht="17.25" customHeight="1">
      <c r="A25" s="16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 t="s">
        <v>18</v>
      </c>
      <c r="P25" s="17" t="s">
        <v>19</v>
      </c>
      <c r="Q25" s="17"/>
      <c r="R25" s="17"/>
      <c r="S25" s="22"/>
    </row>
    <row r="26" spans="1:19" ht="17.25" customHeight="1">
      <c r="A26" s="16"/>
      <c r="B26" s="17" t="s">
        <v>20</v>
      </c>
      <c r="C26" s="17"/>
      <c r="D26" s="17"/>
      <c r="E26" s="18" t="s">
        <v>21</v>
      </c>
      <c r="F26" s="19"/>
      <c r="G26" s="19"/>
      <c r="H26" s="19"/>
      <c r="I26" s="19"/>
      <c r="J26" s="20"/>
      <c r="K26" s="17"/>
      <c r="L26" s="17"/>
      <c r="M26" s="17"/>
      <c r="N26" s="17"/>
      <c r="O26" s="33"/>
      <c r="P26" s="34"/>
      <c r="Q26" s="35"/>
      <c r="R26" s="36"/>
      <c r="S26" s="22"/>
    </row>
    <row r="27" spans="1:19" ht="17.25" customHeight="1">
      <c r="A27" s="16"/>
      <c r="B27" s="17" t="s">
        <v>22</v>
      </c>
      <c r="C27" s="17"/>
      <c r="D27" s="17"/>
      <c r="E27" s="23" t="s">
        <v>23</v>
      </c>
      <c r="F27" s="17"/>
      <c r="G27" s="17"/>
      <c r="H27" s="17"/>
      <c r="I27" s="17"/>
      <c r="J27" s="24"/>
      <c r="K27" s="17"/>
      <c r="L27" s="17"/>
      <c r="M27" s="17"/>
      <c r="N27" s="17"/>
      <c r="O27" s="33"/>
      <c r="P27" s="34"/>
      <c r="Q27" s="35"/>
      <c r="R27" s="36"/>
      <c r="S27" s="22"/>
    </row>
    <row r="28" spans="1:19" ht="17.25" customHeight="1">
      <c r="A28" s="16"/>
      <c r="B28" s="17" t="s">
        <v>24</v>
      </c>
      <c r="C28" s="17"/>
      <c r="D28" s="17"/>
      <c r="E28" s="23" t="s">
        <v>25</v>
      </c>
      <c r="F28" s="17"/>
      <c r="G28" s="17"/>
      <c r="H28" s="17"/>
      <c r="I28" s="17"/>
      <c r="J28" s="24"/>
      <c r="K28" s="17"/>
      <c r="L28" s="17"/>
      <c r="M28" s="17"/>
      <c r="N28" s="17"/>
      <c r="O28" s="33"/>
      <c r="P28" s="34"/>
      <c r="Q28" s="35"/>
      <c r="R28" s="36"/>
      <c r="S28" s="22"/>
    </row>
    <row r="29" spans="1:19" ht="17.25" customHeight="1">
      <c r="A29" s="16"/>
      <c r="B29" s="17"/>
      <c r="C29" s="17"/>
      <c r="D29" s="17"/>
      <c r="E29" s="30"/>
      <c r="F29" s="28"/>
      <c r="G29" s="28"/>
      <c r="H29" s="28"/>
      <c r="I29" s="28"/>
      <c r="J29" s="29"/>
      <c r="K29" s="17"/>
      <c r="L29" s="17"/>
      <c r="M29" s="17"/>
      <c r="N29" s="17"/>
      <c r="O29" s="26"/>
      <c r="P29" s="26"/>
      <c r="Q29" s="26"/>
      <c r="R29" s="17"/>
      <c r="S29" s="22"/>
    </row>
    <row r="30" spans="1:19" ht="17.25" customHeight="1">
      <c r="A30" s="16"/>
      <c r="B30" s="17"/>
      <c r="C30" s="17"/>
      <c r="D30" s="17"/>
      <c r="E30" s="37" t="s">
        <v>26</v>
      </c>
      <c r="F30" s="17"/>
      <c r="G30" s="17" t="s">
        <v>27</v>
      </c>
      <c r="H30" s="17"/>
      <c r="I30" s="17"/>
      <c r="J30" s="17"/>
      <c r="K30" s="17"/>
      <c r="L30" s="17"/>
      <c r="M30" s="17"/>
      <c r="N30" s="17"/>
      <c r="O30" s="37" t="s">
        <v>28</v>
      </c>
      <c r="P30" s="26"/>
      <c r="Q30" s="26"/>
      <c r="R30" s="38"/>
      <c r="S30" s="22"/>
    </row>
    <row r="31" spans="1:19" ht="17.25" customHeight="1">
      <c r="A31" s="16"/>
      <c r="B31" s="17"/>
      <c r="C31" s="17"/>
      <c r="D31" s="17"/>
      <c r="E31" s="33" t="s">
        <v>29</v>
      </c>
      <c r="F31" s="17"/>
      <c r="G31" s="34" t="s">
        <v>30</v>
      </c>
      <c r="H31" s="39"/>
      <c r="I31" s="40"/>
      <c r="J31" s="17"/>
      <c r="K31" s="17"/>
      <c r="L31" s="17"/>
      <c r="M31" s="17"/>
      <c r="N31" s="17"/>
      <c r="O31" s="41" t="s">
        <v>31</v>
      </c>
      <c r="P31" s="26"/>
      <c r="Q31" s="26"/>
      <c r="R31" s="42"/>
      <c r="S31" s="22"/>
    </row>
    <row r="32" spans="1:19" ht="8.25" customHeight="1">
      <c r="A32" s="43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5"/>
    </row>
    <row r="33" spans="1:19" ht="20.25" customHeight="1">
      <c r="A33" s="46"/>
      <c r="B33" s="47"/>
      <c r="C33" s="47"/>
      <c r="D33" s="47"/>
      <c r="E33" s="48" t="s">
        <v>32</v>
      </c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9"/>
    </row>
    <row r="34" spans="1:19" ht="20.25" customHeight="1">
      <c r="A34" s="50" t="s">
        <v>33</v>
      </c>
      <c r="B34" s="51"/>
      <c r="C34" s="51"/>
      <c r="D34" s="52"/>
      <c r="E34" s="53" t="s">
        <v>34</v>
      </c>
      <c r="F34" s="52"/>
      <c r="G34" s="53" t="s">
        <v>35</v>
      </c>
      <c r="H34" s="51"/>
      <c r="I34" s="52"/>
      <c r="J34" s="53" t="s">
        <v>36</v>
      </c>
      <c r="K34" s="51"/>
      <c r="L34" s="53" t="s">
        <v>37</v>
      </c>
      <c r="M34" s="51"/>
      <c r="N34" s="51"/>
      <c r="O34" s="52"/>
      <c r="P34" s="53" t="s">
        <v>38</v>
      </c>
      <c r="Q34" s="51"/>
      <c r="R34" s="51"/>
      <c r="S34" s="54"/>
    </row>
    <row r="35" spans="1:19" ht="20.25" customHeight="1">
      <c r="A35" s="55"/>
      <c r="B35" s="56"/>
      <c r="C35" s="56"/>
      <c r="D35" s="57">
        <v>0</v>
      </c>
      <c r="E35" s="58">
        <f>IF(D35=0,0,R47/D35)</f>
        <v>0</v>
      </c>
      <c r="F35" s="59"/>
      <c r="G35" s="60"/>
      <c r="H35" s="56"/>
      <c r="I35" s="57">
        <v>0</v>
      </c>
      <c r="J35" s="58">
        <f>IF(I35=0,0,R47/I35)</f>
        <v>0</v>
      </c>
      <c r="K35" s="61"/>
      <c r="L35" s="60"/>
      <c r="M35" s="56"/>
      <c r="N35" s="56"/>
      <c r="O35" s="57">
        <v>0</v>
      </c>
      <c r="P35" s="60"/>
      <c r="Q35" s="56"/>
      <c r="R35" s="62">
        <f>IF(O35=0,0,R47/O35)</f>
        <v>0</v>
      </c>
      <c r="S35" s="63"/>
    </row>
    <row r="36" spans="1:19" ht="20.25" customHeight="1">
      <c r="A36" s="46"/>
      <c r="B36" s="47"/>
      <c r="C36" s="47"/>
      <c r="D36" s="47"/>
      <c r="E36" s="48" t="s">
        <v>39</v>
      </c>
      <c r="F36" s="47"/>
      <c r="G36" s="47"/>
      <c r="H36" s="47"/>
      <c r="I36" s="47"/>
      <c r="J36" s="64" t="s">
        <v>40</v>
      </c>
      <c r="K36" s="47"/>
      <c r="L36" s="47"/>
      <c r="M36" s="47"/>
      <c r="N36" s="47"/>
      <c r="O36" s="47"/>
      <c r="P36" s="47"/>
      <c r="Q36" s="47"/>
      <c r="R36" s="47"/>
      <c r="S36" s="49"/>
    </row>
    <row r="37" spans="1:19" ht="20.25" customHeight="1">
      <c r="A37" s="65" t="s">
        <v>41</v>
      </c>
      <c r="B37" s="66"/>
      <c r="C37" s="67" t="s">
        <v>42</v>
      </c>
      <c r="D37" s="68"/>
      <c r="E37" s="68"/>
      <c r="F37" s="69"/>
      <c r="G37" s="65" t="s">
        <v>43</v>
      </c>
      <c r="H37" s="70"/>
      <c r="I37" s="67" t="s">
        <v>44</v>
      </c>
      <c r="J37" s="68"/>
      <c r="K37" s="68"/>
      <c r="L37" s="65" t="s">
        <v>45</v>
      </c>
      <c r="M37" s="70"/>
      <c r="N37" s="67" t="s">
        <v>46</v>
      </c>
      <c r="O37" s="68"/>
      <c r="P37" s="68"/>
      <c r="Q37" s="68"/>
      <c r="R37" s="68"/>
      <c r="S37" s="69"/>
    </row>
    <row r="38" spans="1:19" ht="20.25" customHeight="1">
      <c r="A38" s="71">
        <v>1</v>
      </c>
      <c r="B38" s="72" t="s">
        <v>47</v>
      </c>
      <c r="C38" s="20"/>
      <c r="D38" s="73" t="s">
        <v>48</v>
      </c>
      <c r="E38" s="74">
        <f>SUMIF(Rozpocet!O5:O110,8,Rozpocet!I5:I110)</f>
        <v>0</v>
      </c>
      <c r="F38" s="75"/>
      <c r="G38" s="71">
        <v>8</v>
      </c>
      <c r="H38" s="76"/>
      <c r="I38" s="36"/>
      <c r="J38" s="77"/>
      <c r="K38" s="78"/>
      <c r="L38" s="71">
        <v>13</v>
      </c>
      <c r="M38" s="34"/>
      <c r="N38" s="39"/>
      <c r="O38" s="39"/>
      <c r="P38" s="79"/>
      <c r="Q38" s="80"/>
      <c r="R38" s="74"/>
      <c r="S38" s="75"/>
    </row>
    <row r="39" spans="1:19" ht="20.25" customHeight="1">
      <c r="A39" s="71">
        <v>2</v>
      </c>
      <c r="B39" s="81"/>
      <c r="C39" s="29"/>
      <c r="D39" s="73" t="s">
        <v>50</v>
      </c>
      <c r="E39" s="74">
        <f>SUMIF(Rozpocet!O10:O110,4,Rozpocet!I10:I110)</f>
        <v>0</v>
      </c>
      <c r="F39" s="75"/>
      <c r="G39" s="71">
        <v>9</v>
      </c>
      <c r="H39" s="17"/>
      <c r="I39" s="73"/>
      <c r="J39" s="77"/>
      <c r="K39" s="78"/>
      <c r="L39" s="71">
        <v>14</v>
      </c>
      <c r="M39" s="34"/>
      <c r="N39" s="39"/>
      <c r="O39" s="39"/>
      <c r="P39" s="79"/>
      <c r="Q39" s="80"/>
      <c r="R39" s="74"/>
      <c r="S39" s="75"/>
    </row>
    <row r="40" spans="1:19" ht="20.25" customHeight="1">
      <c r="A40" s="71">
        <v>3</v>
      </c>
      <c r="B40" s="72" t="s">
        <v>51</v>
      </c>
      <c r="C40" s="20"/>
      <c r="D40" s="73" t="s">
        <v>48</v>
      </c>
      <c r="E40" s="74">
        <f>SUMIF(Rozpocet!O11:O110,32,Rozpocet!I11:I110)</f>
        <v>0</v>
      </c>
      <c r="F40" s="75"/>
      <c r="G40" s="71">
        <v>10</v>
      </c>
      <c r="H40" s="76"/>
      <c r="I40" s="36"/>
      <c r="J40" s="77"/>
      <c r="K40" s="78"/>
      <c r="L40" s="71">
        <v>15</v>
      </c>
      <c r="M40" s="34"/>
      <c r="N40" s="39"/>
      <c r="O40" s="39"/>
      <c r="P40" s="79"/>
      <c r="Q40" s="80"/>
      <c r="R40" s="74"/>
      <c r="S40" s="75"/>
    </row>
    <row r="41" spans="1:19" ht="20.25" customHeight="1">
      <c r="A41" s="71">
        <v>4</v>
      </c>
      <c r="B41" s="81"/>
      <c r="C41" s="29"/>
      <c r="D41" s="73" t="s">
        <v>50</v>
      </c>
      <c r="E41" s="74">
        <f>SUMIF(Rozpocet!O12:O110,16,Rozpocet!I12:I110)+SUMIF(Rozpocet!O12:O110,128,Rozpocet!I12:I110)</f>
        <v>0</v>
      </c>
      <c r="F41" s="75"/>
      <c r="G41" s="71">
        <v>11</v>
      </c>
      <c r="H41" s="76"/>
      <c r="I41" s="36"/>
      <c r="J41" s="77"/>
      <c r="K41" s="78"/>
      <c r="L41" s="71">
        <v>16</v>
      </c>
      <c r="M41" s="34"/>
      <c r="N41" s="39"/>
      <c r="O41" s="39"/>
      <c r="P41" s="79"/>
      <c r="Q41" s="80"/>
      <c r="R41" s="74"/>
      <c r="S41" s="75"/>
    </row>
    <row r="42" spans="1:19" ht="20.25" customHeight="1">
      <c r="A42" s="71">
        <v>5</v>
      </c>
      <c r="B42" s="72" t="s">
        <v>52</v>
      </c>
      <c r="C42" s="20"/>
      <c r="D42" s="73" t="s">
        <v>48</v>
      </c>
      <c r="E42" s="74">
        <f>SUMIF(Rozpocet!O13:O110,256,Rozpocet!I13:I110)</f>
        <v>0</v>
      </c>
      <c r="F42" s="75"/>
      <c r="G42" s="82"/>
      <c r="H42" s="39"/>
      <c r="I42" s="36"/>
      <c r="J42" s="83"/>
      <c r="K42" s="78"/>
      <c r="L42" s="71">
        <v>17</v>
      </c>
      <c r="M42" s="34"/>
      <c r="N42" s="39"/>
      <c r="O42" s="39"/>
      <c r="P42" s="79"/>
      <c r="Q42" s="80"/>
      <c r="R42" s="74"/>
      <c r="S42" s="75"/>
    </row>
    <row r="43" spans="1:19" ht="20.25" customHeight="1">
      <c r="A43" s="71">
        <v>6</v>
      </c>
      <c r="B43" s="81"/>
      <c r="C43" s="29"/>
      <c r="D43" s="73" t="s">
        <v>50</v>
      </c>
      <c r="E43" s="74">
        <f>SUMIF(Rozpocet!O14:O110,64,Rozpocet!I14:I110)</f>
        <v>0</v>
      </c>
      <c r="F43" s="75"/>
      <c r="G43" s="82"/>
      <c r="H43" s="39"/>
      <c r="I43" s="36"/>
      <c r="J43" s="83"/>
      <c r="K43" s="78"/>
      <c r="L43" s="71">
        <v>18</v>
      </c>
      <c r="M43" s="76"/>
      <c r="N43" s="39"/>
      <c r="O43" s="39"/>
      <c r="P43" s="39"/>
      <c r="Q43" s="36"/>
      <c r="R43" s="74"/>
      <c r="S43" s="75"/>
    </row>
    <row r="44" spans="1:19" ht="20.25" customHeight="1">
      <c r="A44" s="71">
        <v>7</v>
      </c>
      <c r="B44" s="84" t="s">
        <v>53</v>
      </c>
      <c r="C44" s="39"/>
      <c r="D44" s="36"/>
      <c r="E44" s="85">
        <f>SUM(E38:E43)</f>
        <v>0</v>
      </c>
      <c r="F44" s="49"/>
      <c r="G44" s="71">
        <v>12</v>
      </c>
      <c r="H44" s="84"/>
      <c r="I44" s="36"/>
      <c r="J44" s="86"/>
      <c r="K44" s="87"/>
      <c r="L44" s="71">
        <v>19</v>
      </c>
      <c r="M44" s="72" t="s">
        <v>54</v>
      </c>
      <c r="N44" s="19"/>
      <c r="O44" s="19"/>
      <c r="P44" s="19"/>
      <c r="Q44" s="88"/>
      <c r="R44" s="85">
        <f>SUM(R38:R43)</f>
        <v>0</v>
      </c>
      <c r="S44" s="49"/>
    </row>
    <row r="45" spans="1:19" ht="20.25" customHeight="1">
      <c r="A45" s="89">
        <v>20</v>
      </c>
      <c r="B45" s="90"/>
      <c r="C45" s="91"/>
      <c r="D45" s="92"/>
      <c r="E45" s="93"/>
      <c r="F45" s="45"/>
      <c r="G45" s="89">
        <v>21</v>
      </c>
      <c r="H45" s="90"/>
      <c r="I45" s="92"/>
      <c r="J45" s="94"/>
      <c r="K45" s="95">
        <f>M48</f>
        <v>15</v>
      </c>
      <c r="L45" s="89">
        <v>22</v>
      </c>
      <c r="M45" s="90"/>
      <c r="N45" s="91"/>
      <c r="O45" s="91"/>
      <c r="P45" s="91"/>
      <c r="Q45" s="92"/>
      <c r="R45" s="93"/>
      <c r="S45" s="45"/>
    </row>
    <row r="46" spans="1:19" ht="20.25" customHeight="1">
      <c r="A46" s="96" t="s">
        <v>22</v>
      </c>
      <c r="B46" s="14"/>
      <c r="C46" s="14"/>
      <c r="D46" s="14"/>
      <c r="E46" s="14"/>
      <c r="F46" s="97"/>
      <c r="G46" s="98"/>
      <c r="H46" s="14"/>
      <c r="I46" s="14"/>
      <c r="J46" s="14"/>
      <c r="K46" s="14"/>
      <c r="L46" s="65" t="s">
        <v>55</v>
      </c>
      <c r="M46" s="52"/>
      <c r="N46" s="67" t="s">
        <v>56</v>
      </c>
      <c r="O46" s="51"/>
      <c r="P46" s="51"/>
      <c r="Q46" s="51"/>
      <c r="R46" s="51"/>
      <c r="S46" s="54"/>
    </row>
    <row r="47" spans="1:19" ht="20.25" customHeight="1">
      <c r="A47" s="16"/>
      <c r="B47" s="17"/>
      <c r="C47" s="17"/>
      <c r="D47" s="17"/>
      <c r="E47" s="17"/>
      <c r="F47" s="24"/>
      <c r="G47" s="99"/>
      <c r="H47" s="17"/>
      <c r="I47" s="17"/>
      <c r="J47" s="17"/>
      <c r="K47" s="17"/>
      <c r="L47" s="71">
        <v>23</v>
      </c>
      <c r="M47" s="76" t="s">
        <v>57</v>
      </c>
      <c r="N47" s="39"/>
      <c r="O47" s="39"/>
      <c r="P47" s="39"/>
      <c r="Q47" s="75"/>
      <c r="R47" s="85">
        <f>ROUND(E44+J44+R44+E45+J45+R45,2)</f>
        <v>0</v>
      </c>
      <c r="S47" s="49"/>
    </row>
    <row r="48" spans="1:19" ht="20.25" customHeight="1">
      <c r="A48" s="100" t="s">
        <v>58</v>
      </c>
      <c r="B48" s="28"/>
      <c r="C48" s="28"/>
      <c r="D48" s="28"/>
      <c r="E48" s="28"/>
      <c r="F48" s="29"/>
      <c r="G48" s="101" t="s">
        <v>59</v>
      </c>
      <c r="H48" s="28"/>
      <c r="I48" s="28"/>
      <c r="J48" s="28"/>
      <c r="K48" s="28"/>
      <c r="L48" s="71">
        <v>24</v>
      </c>
      <c r="M48" s="102">
        <v>15</v>
      </c>
      <c r="N48" s="29" t="s">
        <v>49</v>
      </c>
      <c r="O48" s="103">
        <f>R47-O49</f>
        <v>0</v>
      </c>
      <c r="P48" s="39" t="s">
        <v>60</v>
      </c>
      <c r="Q48" s="36"/>
      <c r="R48" s="104">
        <f>ROUNDUP(O48*M48/100,1)</f>
        <v>0</v>
      </c>
      <c r="S48" s="105"/>
    </row>
    <row r="49" spans="1:19" ht="20.25" customHeight="1">
      <c r="A49" s="106" t="s">
        <v>20</v>
      </c>
      <c r="B49" s="19"/>
      <c r="C49" s="19"/>
      <c r="D49" s="19"/>
      <c r="E49" s="19"/>
      <c r="F49" s="20"/>
      <c r="G49" s="107"/>
      <c r="H49" s="19"/>
      <c r="I49" s="19"/>
      <c r="J49" s="19"/>
      <c r="K49" s="19"/>
      <c r="L49" s="71">
        <v>25</v>
      </c>
      <c r="M49" s="108">
        <v>21</v>
      </c>
      <c r="N49" s="36" t="s">
        <v>49</v>
      </c>
      <c r="O49" s="103">
        <f>ROUND(SUMIF(Rozpocet!N14:N110,M49,Rozpocet!I14:I110)+SUMIF(P38:P42,M49,R38:R42)+IF(K45=M49,J45,0),2)</f>
        <v>0</v>
      </c>
      <c r="P49" s="39" t="s">
        <v>60</v>
      </c>
      <c r="Q49" s="36"/>
      <c r="R49" s="74">
        <f>ROUNDUP(O49*M49/100,1)</f>
        <v>0</v>
      </c>
      <c r="S49" s="75"/>
    </row>
    <row r="50" spans="1:19" ht="20.25" customHeight="1">
      <c r="A50" s="16"/>
      <c r="B50" s="17"/>
      <c r="C50" s="17"/>
      <c r="D50" s="17"/>
      <c r="E50" s="17"/>
      <c r="F50" s="24"/>
      <c r="G50" s="99"/>
      <c r="H50" s="17"/>
      <c r="I50" s="17"/>
      <c r="J50" s="17"/>
      <c r="K50" s="17"/>
      <c r="L50" s="89">
        <v>26</v>
      </c>
      <c r="M50" s="109" t="s">
        <v>61</v>
      </c>
      <c r="N50" s="91"/>
      <c r="O50" s="91"/>
      <c r="P50" s="91"/>
      <c r="Q50" s="110"/>
      <c r="R50" s="111">
        <f>R47+R48+R49</f>
        <v>0</v>
      </c>
      <c r="S50" s="112"/>
    </row>
    <row r="51" spans="1:19" ht="20.25" customHeight="1">
      <c r="A51" s="100" t="s">
        <v>58</v>
      </c>
      <c r="B51" s="28"/>
      <c r="C51" s="28"/>
      <c r="D51" s="28"/>
      <c r="E51" s="28"/>
      <c r="F51" s="29"/>
      <c r="G51" s="101" t="s">
        <v>59</v>
      </c>
      <c r="H51" s="28"/>
      <c r="I51" s="28"/>
      <c r="J51" s="28"/>
      <c r="K51" s="28"/>
      <c r="L51" s="65" t="s">
        <v>62</v>
      </c>
      <c r="M51" s="52"/>
      <c r="N51" s="67" t="s">
        <v>63</v>
      </c>
      <c r="O51" s="51"/>
      <c r="P51" s="51"/>
      <c r="Q51" s="51"/>
      <c r="R51" s="113"/>
      <c r="S51" s="54"/>
    </row>
    <row r="52" spans="1:19" ht="20.25" customHeight="1">
      <c r="A52" s="106" t="s">
        <v>24</v>
      </c>
      <c r="B52" s="19"/>
      <c r="C52" s="19"/>
      <c r="D52" s="19"/>
      <c r="E52" s="19"/>
      <c r="F52" s="20"/>
      <c r="G52" s="107"/>
      <c r="H52" s="19"/>
      <c r="I52" s="19"/>
      <c r="J52" s="19"/>
      <c r="K52" s="19"/>
      <c r="L52" s="71">
        <v>27</v>
      </c>
      <c r="M52" s="76" t="s">
        <v>64</v>
      </c>
      <c r="N52" s="39"/>
      <c r="O52" s="39"/>
      <c r="P52" s="39"/>
      <c r="Q52" s="36"/>
      <c r="R52" s="74">
        <v>0</v>
      </c>
      <c r="S52" s="75"/>
    </row>
    <row r="53" spans="1:19" ht="20.25" customHeight="1">
      <c r="A53" s="16"/>
      <c r="B53" s="17"/>
      <c r="C53" s="17"/>
      <c r="D53" s="17"/>
      <c r="E53" s="17"/>
      <c r="F53" s="24"/>
      <c r="G53" s="99"/>
      <c r="H53" s="17"/>
      <c r="I53" s="17"/>
      <c r="J53" s="17"/>
      <c r="K53" s="17"/>
      <c r="L53" s="71">
        <v>28</v>
      </c>
      <c r="M53" s="76" t="s">
        <v>65</v>
      </c>
      <c r="N53" s="39"/>
      <c r="O53" s="39"/>
      <c r="P53" s="39"/>
      <c r="Q53" s="36"/>
      <c r="R53" s="74">
        <v>0</v>
      </c>
      <c r="S53" s="75"/>
    </row>
    <row r="54" spans="1:19" ht="20.25" customHeight="1">
      <c r="A54" s="114" t="s">
        <v>58</v>
      </c>
      <c r="B54" s="44"/>
      <c r="C54" s="44"/>
      <c r="D54" s="44"/>
      <c r="E54" s="44"/>
      <c r="F54" s="115"/>
      <c r="G54" s="116" t="s">
        <v>59</v>
      </c>
      <c r="H54" s="44"/>
      <c r="I54" s="44"/>
      <c r="J54" s="44"/>
      <c r="K54" s="44"/>
      <c r="L54" s="89">
        <v>29</v>
      </c>
      <c r="M54" s="90" t="s">
        <v>66</v>
      </c>
      <c r="N54" s="91"/>
      <c r="O54" s="91"/>
      <c r="P54" s="91"/>
      <c r="Q54" s="92"/>
      <c r="R54" s="58">
        <v>0</v>
      </c>
      <c r="S54" s="117"/>
    </row>
  </sheetData>
  <sheetProtection/>
  <printOptions horizontalCentered="1" verticalCentered="1"/>
  <pageMargins left="0.3937007874015748" right="0.3937007874015748" top="0.9055118110236221" bottom="0.905511811023622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4"/>
  <sheetViews>
    <sheetView showGridLines="0" zoomScalePageLayoutView="0" workbookViewId="0" topLeftCell="A1">
      <pane ySplit="13" topLeftCell="A14" activePane="bottomLeft" state="frozen"/>
      <selection pane="topLeft" activeCell="A1" sqref="A1"/>
      <selection pane="bottomLeft" activeCell="A2" sqref="A2"/>
    </sheetView>
  </sheetViews>
  <sheetFormatPr defaultColWidth="9.140625" defaultRowHeight="12.75" customHeight="1"/>
  <cols>
    <col min="1" max="1" width="11.7109375" style="2" customWidth="1"/>
    <col min="2" max="2" width="55.7109375" style="2" customWidth="1"/>
    <col min="3" max="3" width="13.57421875" style="2" customWidth="1"/>
    <col min="4" max="4" width="13.7109375" style="2" hidden="1" customWidth="1"/>
    <col min="5" max="5" width="13.8515625" style="2" hidden="1" customWidth="1"/>
    <col min="6" max="16384" width="9.140625" style="2" customWidth="1"/>
  </cols>
  <sheetData>
    <row r="1" spans="1:5" ht="18" customHeight="1">
      <c r="A1" s="118" t="s">
        <v>272</v>
      </c>
      <c r="B1" s="119"/>
      <c r="C1" s="119"/>
      <c r="D1" s="119"/>
      <c r="E1" s="119"/>
    </row>
    <row r="2" spans="1:5" ht="12" customHeight="1">
      <c r="A2" s="120" t="s">
        <v>67</v>
      </c>
      <c r="B2" s="121" t="str">
        <f>'Krycí list'!E5</f>
        <v>SO 1 - BYTOVÝ DŮM - SLÁDKOVA 6 - STAVEBNÍ ÚPRAVY DOMU</v>
      </c>
      <c r="C2" s="122"/>
      <c r="D2" s="122"/>
      <c r="E2" s="122"/>
    </row>
    <row r="3" spans="1:5" ht="12" customHeight="1">
      <c r="A3" s="120" t="s">
        <v>68</v>
      </c>
      <c r="B3" s="121" t="str">
        <f>'Krycí list'!E7</f>
        <v>Sanační opatření</v>
      </c>
      <c r="C3" s="123"/>
      <c r="D3" s="121"/>
      <c r="E3" s="124"/>
    </row>
    <row r="4" spans="1:5" ht="12" customHeight="1">
      <c r="A4" s="120" t="s">
        <v>69</v>
      </c>
      <c r="B4" s="121" t="str">
        <f>'Krycí list'!E9</f>
        <v> </v>
      </c>
      <c r="C4" s="123"/>
      <c r="D4" s="121"/>
      <c r="E4" s="124"/>
    </row>
    <row r="5" spans="1:5" ht="12" customHeight="1">
      <c r="A5" s="121" t="s">
        <v>70</v>
      </c>
      <c r="B5" s="121" t="str">
        <f>'Krycí list'!P5</f>
        <v>803 59</v>
      </c>
      <c r="C5" s="123"/>
      <c r="D5" s="121"/>
      <c r="E5" s="124"/>
    </row>
    <row r="6" spans="1:5" ht="6" customHeight="1">
      <c r="A6" s="121"/>
      <c r="B6" s="121"/>
      <c r="C6" s="123"/>
      <c r="D6" s="121"/>
      <c r="E6" s="124"/>
    </row>
    <row r="7" spans="1:5" ht="12" customHeight="1">
      <c r="A7" s="121" t="s">
        <v>71</v>
      </c>
      <c r="B7" s="121" t="str">
        <f>'Krycí list'!E26</f>
        <v>STATUTÁRNÍ MĚSTO OSTRAVA-Měobv M.OSTRAVA A PŘÍVOZ</v>
      </c>
      <c r="C7" s="123"/>
      <c r="D7" s="121"/>
      <c r="E7" s="124"/>
    </row>
    <row r="8" spans="1:5" ht="12" customHeight="1">
      <c r="A8" s="121" t="s">
        <v>72</v>
      </c>
      <c r="B8" s="121" t="str">
        <f>'Krycí list'!E28</f>
        <v>Dle výběrového řízení</v>
      </c>
      <c r="C8" s="123"/>
      <c r="D8" s="121"/>
      <c r="E8" s="124"/>
    </row>
    <row r="9" spans="1:5" ht="12" customHeight="1">
      <c r="A9" s="121" t="s">
        <v>73</v>
      </c>
      <c r="B9" s="121" t="s">
        <v>31</v>
      </c>
      <c r="C9" s="123"/>
      <c r="D9" s="121"/>
      <c r="E9" s="124"/>
    </row>
    <row r="10" spans="1:5" ht="6" customHeight="1">
      <c r="A10" s="119"/>
      <c r="B10" s="119"/>
      <c r="C10" s="119"/>
      <c r="D10" s="119"/>
      <c r="E10" s="119"/>
    </row>
    <row r="11" spans="1:5" ht="12" customHeight="1">
      <c r="A11" s="125" t="s">
        <v>74</v>
      </c>
      <c r="B11" s="126" t="s">
        <v>75</v>
      </c>
      <c r="C11" s="127" t="s">
        <v>76</v>
      </c>
      <c r="D11" s="128" t="s">
        <v>77</v>
      </c>
      <c r="E11" s="127" t="s">
        <v>78</v>
      </c>
    </row>
    <row r="12" spans="1:5" ht="12" customHeight="1">
      <c r="A12" s="129">
        <v>1</v>
      </c>
      <c r="B12" s="130">
        <v>2</v>
      </c>
      <c r="C12" s="131">
        <v>3</v>
      </c>
      <c r="D12" s="132">
        <v>4</v>
      </c>
      <c r="E12" s="131">
        <v>5</v>
      </c>
    </row>
    <row r="13" spans="1:5" ht="3.75" customHeight="1">
      <c r="A13" s="133"/>
      <c r="B13" s="134"/>
      <c r="C13" s="134"/>
      <c r="D13" s="134"/>
      <c r="E13" s="135"/>
    </row>
    <row r="14" spans="1:5" s="136" customFormat="1" ht="12.75" customHeight="1">
      <c r="A14" s="137" t="str">
        <f>Rozpocet!D14</f>
        <v>HSV</v>
      </c>
      <c r="B14" s="138" t="str">
        <f>Rozpocet!E14</f>
        <v>Práce a dodávky HSV</v>
      </c>
      <c r="C14" s="139">
        <f>Rozpocet!I14</f>
        <v>0</v>
      </c>
      <c r="D14" s="140">
        <f>Rozpocet!K14</f>
        <v>45.1058013</v>
      </c>
      <c r="E14" s="140">
        <f>Rozpocet!M14</f>
        <v>34.781949999999995</v>
      </c>
    </row>
    <row r="15" spans="1:5" s="136" customFormat="1" ht="12.75" customHeight="1">
      <c r="A15" s="141" t="str">
        <f>Rozpocet!D15</f>
        <v>1</v>
      </c>
      <c r="B15" s="142" t="str">
        <f>Rozpocet!E15</f>
        <v>Zemní práce</v>
      </c>
      <c r="C15" s="143">
        <f>Rozpocet!I15</f>
        <v>0</v>
      </c>
      <c r="D15" s="144">
        <f>Rozpocet!K15</f>
        <v>0</v>
      </c>
      <c r="E15" s="144">
        <f>Rozpocet!M15</f>
        <v>16.67061</v>
      </c>
    </row>
    <row r="16" spans="1:5" s="136" customFormat="1" ht="12.75" customHeight="1">
      <c r="A16" s="141" t="str">
        <f>Rozpocet!D42</f>
        <v>2</v>
      </c>
      <c r="B16" s="142" t="str">
        <f>Rozpocet!E42</f>
        <v>Zakládání</v>
      </c>
      <c r="C16" s="143">
        <f>Rozpocet!I42</f>
        <v>0</v>
      </c>
      <c r="D16" s="144">
        <f>Rozpocet!K42</f>
        <v>13.458257999999999</v>
      </c>
      <c r="E16" s="144">
        <f>Rozpocet!M42</f>
        <v>0</v>
      </c>
    </row>
    <row r="17" spans="1:5" s="136" customFormat="1" ht="12.75" customHeight="1">
      <c r="A17" s="141" t="str">
        <f>Rozpocet!D50</f>
        <v>4</v>
      </c>
      <c r="B17" s="142" t="str">
        <f>Rozpocet!E50</f>
        <v>Vodorovné konstrukce</v>
      </c>
      <c r="C17" s="143">
        <f>Rozpocet!I50</f>
        <v>0</v>
      </c>
      <c r="D17" s="144">
        <f>Rozpocet!K50</f>
        <v>0</v>
      </c>
      <c r="E17" s="144">
        <f>Rozpocet!M50</f>
        <v>0</v>
      </c>
    </row>
    <row r="18" spans="1:5" s="136" customFormat="1" ht="12.75" customHeight="1">
      <c r="A18" s="141" t="str">
        <f>Rozpocet!D54</f>
        <v>5</v>
      </c>
      <c r="B18" s="142" t="str">
        <f>Rozpocet!E54</f>
        <v>Komunikace</v>
      </c>
      <c r="C18" s="143">
        <f>Rozpocet!I54</f>
        <v>0</v>
      </c>
      <c r="D18" s="144">
        <f>Rozpocet!K54</f>
        <v>15.4715319</v>
      </c>
      <c r="E18" s="144">
        <f>Rozpocet!M54</f>
        <v>0</v>
      </c>
    </row>
    <row r="19" spans="1:5" s="136" customFormat="1" ht="12.75" customHeight="1">
      <c r="A19" s="141" t="str">
        <f>Rozpocet!D60</f>
        <v>6</v>
      </c>
      <c r="B19" s="142" t="str">
        <f>Rozpocet!E60</f>
        <v>Úpravy povrchů, podlahy a osazování výplní</v>
      </c>
      <c r="C19" s="143">
        <f>Rozpocet!I60</f>
        <v>0</v>
      </c>
      <c r="D19" s="144">
        <f>Rozpocet!K60</f>
        <v>8.342339400000002</v>
      </c>
      <c r="E19" s="144">
        <f>Rozpocet!M60</f>
        <v>0</v>
      </c>
    </row>
    <row r="20" spans="1:5" s="136" customFormat="1" ht="12.75" customHeight="1">
      <c r="A20" s="141" t="str">
        <f>Rozpocet!D77</f>
        <v>9</v>
      </c>
      <c r="B20" s="142" t="str">
        <f>Rozpocet!E77</f>
        <v>Ostatní konstrukce a práce-bourání</v>
      </c>
      <c r="C20" s="143">
        <f>Rozpocet!I77</f>
        <v>0</v>
      </c>
      <c r="D20" s="144">
        <f>Rozpocet!K77</f>
        <v>7.833672</v>
      </c>
      <c r="E20" s="144">
        <f>Rozpocet!M77</f>
        <v>18.11134</v>
      </c>
    </row>
    <row r="21" spans="1:5" s="136" customFormat="1" ht="12.75" customHeight="1">
      <c r="A21" s="145" t="str">
        <f>Rozpocet!D78</f>
        <v>99</v>
      </c>
      <c r="B21" s="146" t="str">
        <f>Rozpocet!E78</f>
        <v>Přesun hmot, bourací a demontážní práce</v>
      </c>
      <c r="C21" s="147">
        <f>Rozpocet!I78</f>
        <v>0</v>
      </c>
      <c r="D21" s="148">
        <f>Rozpocet!K78</f>
        <v>7.833672</v>
      </c>
      <c r="E21" s="148">
        <f>Rozpocet!M78</f>
        <v>18.11134</v>
      </c>
    </row>
    <row r="22" spans="1:5" s="136" customFormat="1" ht="12.75" customHeight="1">
      <c r="A22" s="137" t="str">
        <f>Rozpocet!D98</f>
        <v>PSV</v>
      </c>
      <c r="B22" s="138" t="str">
        <f>Rozpocet!E98</f>
        <v>Práce a dodávky PSV</v>
      </c>
      <c r="C22" s="139">
        <f>Rozpocet!I98</f>
        <v>0</v>
      </c>
      <c r="D22" s="140">
        <f>Rozpocet!K98</f>
        <v>0.57541704</v>
      </c>
      <c r="E22" s="140">
        <f>Rozpocet!M98</f>
        <v>0</v>
      </c>
    </row>
    <row r="23" spans="1:5" s="136" customFormat="1" ht="12.75" customHeight="1">
      <c r="A23" s="141" t="str">
        <f>Rozpocet!D99</f>
        <v>711</v>
      </c>
      <c r="B23" s="142" t="str">
        <f>Rozpocet!E99</f>
        <v>Izolace proti vodě, vlhkosti a plynům</v>
      </c>
      <c r="C23" s="143">
        <f>Rozpocet!I99</f>
        <v>0</v>
      </c>
      <c r="D23" s="144">
        <f>Rozpocet!K99</f>
        <v>0.57541704</v>
      </c>
      <c r="E23" s="144">
        <f>Rozpocet!M99</f>
        <v>0</v>
      </c>
    </row>
    <row r="24" spans="2:5" s="149" customFormat="1" ht="12.75" customHeight="1">
      <c r="B24" s="150" t="s">
        <v>79</v>
      </c>
      <c r="C24" s="151">
        <f>Rozpocet!I110</f>
        <v>0</v>
      </c>
      <c r="D24" s="152">
        <f>Rozpocet!K110</f>
        <v>45.68121834</v>
      </c>
      <c r="E24" s="152">
        <f>Rozpocet!M110</f>
        <v>34.781949999999995</v>
      </c>
    </row>
  </sheetData>
  <sheetProtection/>
  <printOptions horizontalCentered="1"/>
  <pageMargins left="0.5118110236220472" right="0.5118110236220472" top="0.7874015748031497" bottom="0.7874015748031497" header="0" footer="0"/>
  <pageSetup fitToHeight="999" horizontalDpi="600" verticalDpi="600" orientation="portrait" paperSize="9" scale="11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10"/>
  <sheetViews>
    <sheetView showGridLines="0" tabSelected="1" zoomScalePageLayoutView="0" workbookViewId="0" topLeftCell="A1">
      <pane ySplit="13" topLeftCell="A92" activePane="bottomLeft" state="frozen"/>
      <selection pane="topLeft" activeCell="A1" sqref="A1"/>
      <selection pane="bottomLeft" activeCell="T116" sqref="T116"/>
    </sheetView>
  </sheetViews>
  <sheetFormatPr defaultColWidth="9.140625" defaultRowHeight="11.25" customHeight="1"/>
  <cols>
    <col min="1" max="1" width="5.57421875" style="2" customWidth="1"/>
    <col min="2" max="2" width="4.421875" style="2" customWidth="1"/>
    <col min="3" max="3" width="4.7109375" style="2" customWidth="1"/>
    <col min="4" max="4" width="12.7109375" style="2" customWidth="1"/>
    <col min="5" max="5" width="55.57421875" style="2" customWidth="1"/>
    <col min="6" max="6" width="4.7109375" style="2" customWidth="1"/>
    <col min="7" max="7" width="9.8515625" style="2" customWidth="1"/>
    <col min="8" max="8" width="9.7109375" style="2" customWidth="1"/>
    <col min="9" max="9" width="13.57421875" style="2" customWidth="1"/>
    <col min="10" max="10" width="10.57421875" style="2" hidden="1" customWidth="1"/>
    <col min="11" max="11" width="10.8515625" style="2" hidden="1" customWidth="1"/>
    <col min="12" max="12" width="9.7109375" style="2" hidden="1" customWidth="1"/>
    <col min="13" max="13" width="11.57421875" style="2" hidden="1" customWidth="1"/>
    <col min="14" max="14" width="5.28125" style="2" customWidth="1"/>
    <col min="15" max="15" width="7.00390625" style="2" hidden="1" customWidth="1"/>
    <col min="16" max="16" width="7.28125" style="2" hidden="1" customWidth="1"/>
    <col min="17" max="18" width="9.140625" style="2" hidden="1" customWidth="1"/>
    <col min="19" max="16384" width="9.140625" style="2" customWidth="1"/>
  </cols>
  <sheetData>
    <row r="1" spans="1:16" ht="18" customHeight="1">
      <c r="A1" s="118" t="s">
        <v>273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4"/>
      <c r="P1" s="154"/>
    </row>
    <row r="2" spans="1:16" ht="11.25" customHeight="1">
      <c r="A2" s="120" t="s">
        <v>67</v>
      </c>
      <c r="B2" s="121"/>
      <c r="C2" s="121" t="str">
        <f>'Krycí list'!E5</f>
        <v>SO 1 - BYTOVÝ DŮM - SLÁDKOVA 6 - STAVEBNÍ ÚPRAVY DOMU</v>
      </c>
      <c r="D2" s="121"/>
      <c r="E2" s="121"/>
      <c r="F2" s="121"/>
      <c r="G2" s="121"/>
      <c r="H2" s="121"/>
      <c r="I2" s="121"/>
      <c r="J2" s="121"/>
      <c r="K2" s="121"/>
      <c r="L2" s="153"/>
      <c r="M2" s="153"/>
      <c r="N2" s="153"/>
      <c r="O2" s="154"/>
      <c r="P2" s="154"/>
    </row>
    <row r="3" spans="1:16" ht="11.25" customHeight="1">
      <c r="A3" s="120" t="s">
        <v>68</v>
      </c>
      <c r="B3" s="121"/>
      <c r="C3" s="121" t="str">
        <f>'Krycí list'!E7</f>
        <v>Sanační opatření</v>
      </c>
      <c r="D3" s="121"/>
      <c r="E3" s="121"/>
      <c r="F3" s="121"/>
      <c r="G3" s="121"/>
      <c r="H3" s="121"/>
      <c r="I3" s="121"/>
      <c r="J3" s="121"/>
      <c r="K3" s="121"/>
      <c r="L3" s="153"/>
      <c r="M3" s="153"/>
      <c r="N3" s="153"/>
      <c r="O3" s="154"/>
      <c r="P3" s="154"/>
    </row>
    <row r="4" spans="1:16" ht="11.25" customHeight="1">
      <c r="A4" s="120" t="s">
        <v>69</v>
      </c>
      <c r="B4" s="121"/>
      <c r="C4" s="121" t="str">
        <f>'Krycí list'!E9</f>
        <v> </v>
      </c>
      <c r="D4" s="121"/>
      <c r="E4" s="121"/>
      <c r="F4" s="121"/>
      <c r="G4" s="121"/>
      <c r="H4" s="121"/>
      <c r="I4" s="121"/>
      <c r="J4" s="121"/>
      <c r="K4" s="121"/>
      <c r="L4" s="153"/>
      <c r="M4" s="153"/>
      <c r="N4" s="153"/>
      <c r="O4" s="154"/>
      <c r="P4" s="154"/>
    </row>
    <row r="5" spans="1:16" ht="11.25" customHeight="1">
      <c r="A5" s="121" t="s">
        <v>80</v>
      </c>
      <c r="B5" s="121"/>
      <c r="C5" s="121" t="str">
        <f>'Krycí list'!P5</f>
        <v>803 59</v>
      </c>
      <c r="D5" s="121"/>
      <c r="E5" s="121"/>
      <c r="F5" s="121"/>
      <c r="G5" s="121"/>
      <c r="H5" s="121"/>
      <c r="I5" s="121"/>
      <c r="J5" s="121"/>
      <c r="K5" s="121"/>
      <c r="L5" s="153"/>
      <c r="M5" s="153"/>
      <c r="N5" s="153"/>
      <c r="O5" s="154"/>
      <c r="P5" s="154"/>
    </row>
    <row r="6" spans="1:16" ht="6" customHeight="1">
      <c r="A6" s="121"/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53"/>
      <c r="M6" s="153"/>
      <c r="N6" s="153"/>
      <c r="O6" s="154"/>
      <c r="P6" s="154"/>
    </row>
    <row r="7" spans="1:16" ht="11.25" customHeight="1">
      <c r="A7" s="121" t="s">
        <v>71</v>
      </c>
      <c r="B7" s="121"/>
      <c r="C7" s="121" t="str">
        <f>'Krycí list'!E26</f>
        <v>STATUTÁRNÍ MĚSTO OSTRAVA-Měobv M.OSTRAVA A PŘÍVOZ</v>
      </c>
      <c r="D7" s="121"/>
      <c r="E7" s="121"/>
      <c r="F7" s="121"/>
      <c r="G7" s="121"/>
      <c r="H7" s="121"/>
      <c r="I7" s="121"/>
      <c r="J7" s="121"/>
      <c r="K7" s="121"/>
      <c r="L7" s="153"/>
      <c r="M7" s="153"/>
      <c r="N7" s="153"/>
      <c r="O7" s="154"/>
      <c r="P7" s="154"/>
    </row>
    <row r="8" spans="1:16" ht="11.25" customHeight="1">
      <c r="A8" s="121" t="s">
        <v>72</v>
      </c>
      <c r="B8" s="121"/>
      <c r="C8" s="121" t="str">
        <f>'Krycí list'!E28</f>
        <v>Dle výběrového řízení</v>
      </c>
      <c r="D8" s="121"/>
      <c r="E8" s="121"/>
      <c r="F8" s="121"/>
      <c r="G8" s="121"/>
      <c r="H8" s="121"/>
      <c r="I8" s="121"/>
      <c r="J8" s="121"/>
      <c r="K8" s="121"/>
      <c r="L8" s="153"/>
      <c r="M8" s="153"/>
      <c r="N8" s="153"/>
      <c r="O8" s="154"/>
      <c r="P8" s="154"/>
    </row>
    <row r="9" spans="1:16" ht="11.25" customHeight="1">
      <c r="A9" s="121" t="s">
        <v>73</v>
      </c>
      <c r="B9" s="121"/>
      <c r="C9" s="121" t="s">
        <v>31</v>
      </c>
      <c r="D9" s="121"/>
      <c r="E9" s="121"/>
      <c r="F9" s="121"/>
      <c r="G9" s="121"/>
      <c r="H9" s="121"/>
      <c r="I9" s="121"/>
      <c r="J9" s="121"/>
      <c r="K9" s="121"/>
      <c r="L9" s="153"/>
      <c r="M9" s="153"/>
      <c r="N9" s="153"/>
      <c r="O9" s="154"/>
      <c r="P9" s="154"/>
    </row>
    <row r="10" spans="1:16" ht="5.25" customHeight="1">
      <c r="A10" s="153"/>
      <c r="B10" s="153"/>
      <c r="C10" s="153"/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154"/>
      <c r="P10" s="154"/>
    </row>
    <row r="11" spans="1:16" ht="21.75" customHeight="1">
      <c r="A11" s="125" t="s">
        <v>81</v>
      </c>
      <c r="B11" s="126" t="s">
        <v>82</v>
      </c>
      <c r="C11" s="126" t="s">
        <v>83</v>
      </c>
      <c r="D11" s="126" t="s">
        <v>84</v>
      </c>
      <c r="E11" s="126" t="s">
        <v>75</v>
      </c>
      <c r="F11" s="126" t="s">
        <v>85</v>
      </c>
      <c r="G11" s="126" t="s">
        <v>86</v>
      </c>
      <c r="H11" s="126" t="s">
        <v>87</v>
      </c>
      <c r="I11" s="126" t="s">
        <v>76</v>
      </c>
      <c r="J11" s="126" t="s">
        <v>88</v>
      </c>
      <c r="K11" s="126" t="s">
        <v>77</v>
      </c>
      <c r="L11" s="126" t="s">
        <v>89</v>
      </c>
      <c r="M11" s="126" t="s">
        <v>90</v>
      </c>
      <c r="N11" s="127" t="s">
        <v>91</v>
      </c>
      <c r="O11" s="155" t="s">
        <v>92</v>
      </c>
      <c r="P11" s="156" t="s">
        <v>93</v>
      </c>
    </row>
    <row r="12" spans="1:16" ht="11.25" customHeight="1">
      <c r="A12" s="129">
        <v>1</v>
      </c>
      <c r="B12" s="130">
        <v>2</v>
      </c>
      <c r="C12" s="130">
        <v>3</v>
      </c>
      <c r="D12" s="130">
        <v>4</v>
      </c>
      <c r="E12" s="130">
        <v>5</v>
      </c>
      <c r="F12" s="130">
        <v>6</v>
      </c>
      <c r="G12" s="130">
        <v>7</v>
      </c>
      <c r="H12" s="130">
        <v>8</v>
      </c>
      <c r="I12" s="130">
        <v>9</v>
      </c>
      <c r="J12" s="130"/>
      <c r="K12" s="130"/>
      <c r="L12" s="130"/>
      <c r="M12" s="130"/>
      <c r="N12" s="131">
        <v>10</v>
      </c>
      <c r="O12" s="157">
        <v>11</v>
      </c>
      <c r="P12" s="158">
        <v>12</v>
      </c>
    </row>
    <row r="13" spans="1:16" ht="3.75" customHeight="1">
      <c r="A13" s="153"/>
      <c r="B13" s="153"/>
      <c r="C13" s="153"/>
      <c r="D13" s="153"/>
      <c r="E13" s="153"/>
      <c r="F13" s="153"/>
      <c r="G13" s="153"/>
      <c r="H13" s="153"/>
      <c r="I13" s="153"/>
      <c r="J13" s="153"/>
      <c r="K13" s="153"/>
      <c r="L13" s="153"/>
      <c r="M13" s="153"/>
      <c r="N13" s="153"/>
      <c r="O13" s="154"/>
      <c r="P13" s="159"/>
    </row>
    <row r="14" spans="1:16" s="136" customFormat="1" ht="12.75" customHeight="1">
      <c r="A14" s="160"/>
      <c r="B14" s="161" t="s">
        <v>55</v>
      </c>
      <c r="C14" s="160"/>
      <c r="D14" s="160" t="s">
        <v>47</v>
      </c>
      <c r="E14" s="160" t="s">
        <v>94</v>
      </c>
      <c r="F14" s="160"/>
      <c r="G14" s="160"/>
      <c r="H14" s="160"/>
      <c r="I14" s="162">
        <f>I15+I42+I50+I54+I60+I77</f>
        <v>0</v>
      </c>
      <c r="J14" s="160"/>
      <c r="K14" s="163">
        <f>K15+K42+K50+K54+K60+K77</f>
        <v>45.1058013</v>
      </c>
      <c r="L14" s="160"/>
      <c r="M14" s="163">
        <f>M15+M42+M50+M54+M60+M77</f>
        <v>34.781949999999995</v>
      </c>
      <c r="N14" s="160"/>
      <c r="P14" s="138" t="s">
        <v>95</v>
      </c>
    </row>
    <row r="15" spans="2:16" s="136" customFormat="1" ht="12.75" customHeight="1">
      <c r="B15" s="141" t="s">
        <v>55</v>
      </c>
      <c r="D15" s="142" t="s">
        <v>96</v>
      </c>
      <c r="E15" s="142" t="s">
        <v>97</v>
      </c>
      <c r="I15" s="143">
        <f>SUM(I16:I41)</f>
        <v>0</v>
      </c>
      <c r="K15" s="144">
        <f>SUM(K16:K41)</f>
        <v>0</v>
      </c>
      <c r="M15" s="144">
        <f>SUM(M16:M41)</f>
        <v>16.67061</v>
      </c>
      <c r="P15" s="142" t="s">
        <v>96</v>
      </c>
    </row>
    <row r="16" spans="1:16" s="17" customFormat="1" ht="13.5" customHeight="1">
      <c r="A16" s="164" t="s">
        <v>96</v>
      </c>
      <c r="B16" s="164" t="s">
        <v>98</v>
      </c>
      <c r="C16" s="164" t="s">
        <v>99</v>
      </c>
      <c r="D16" s="17" t="s">
        <v>100</v>
      </c>
      <c r="E16" s="165" t="s">
        <v>101</v>
      </c>
      <c r="F16" s="164" t="s">
        <v>102</v>
      </c>
      <c r="G16" s="166">
        <v>68.31</v>
      </c>
      <c r="H16" s="167"/>
      <c r="I16" s="167">
        <f>ROUND(G16*H16,2)</f>
        <v>0</v>
      </c>
      <c r="J16" s="168">
        <v>0</v>
      </c>
      <c r="K16" s="166">
        <f>G16*J16</f>
        <v>0</v>
      </c>
      <c r="L16" s="168">
        <v>0</v>
      </c>
      <c r="M16" s="166">
        <f>G16*L16</f>
        <v>0</v>
      </c>
      <c r="N16" s="169">
        <v>15</v>
      </c>
      <c r="O16" s="170">
        <v>4</v>
      </c>
      <c r="P16" s="17" t="s">
        <v>103</v>
      </c>
    </row>
    <row r="17" spans="4:18" s="17" customFormat="1" ht="15.75" customHeight="1">
      <c r="D17" s="171"/>
      <c r="E17" s="171" t="s">
        <v>104</v>
      </c>
      <c r="G17" s="172">
        <v>68.31</v>
      </c>
      <c r="P17" s="171" t="s">
        <v>103</v>
      </c>
      <c r="Q17" s="171" t="s">
        <v>103</v>
      </c>
      <c r="R17" s="171" t="s">
        <v>105</v>
      </c>
    </row>
    <row r="18" spans="4:18" s="17" customFormat="1" ht="15.75" customHeight="1">
      <c r="D18" s="173"/>
      <c r="E18" s="173" t="s">
        <v>106</v>
      </c>
      <c r="G18" s="174"/>
      <c r="P18" s="173" t="s">
        <v>103</v>
      </c>
      <c r="Q18" s="173" t="s">
        <v>96</v>
      </c>
      <c r="R18" s="173" t="s">
        <v>105</v>
      </c>
    </row>
    <row r="19" spans="4:18" s="17" customFormat="1" ht="15.75" customHeight="1">
      <c r="D19" s="175"/>
      <c r="E19" s="175" t="s">
        <v>107</v>
      </c>
      <c r="G19" s="176">
        <v>68.31</v>
      </c>
      <c r="P19" s="175" t="s">
        <v>103</v>
      </c>
      <c r="Q19" s="175" t="s">
        <v>108</v>
      </c>
      <c r="R19" s="175" t="s">
        <v>105</v>
      </c>
    </row>
    <row r="20" spans="1:16" s="17" customFormat="1" ht="13.5" customHeight="1">
      <c r="A20" s="164" t="s">
        <v>103</v>
      </c>
      <c r="B20" s="164" t="s">
        <v>98</v>
      </c>
      <c r="C20" s="164" t="s">
        <v>99</v>
      </c>
      <c r="D20" s="17" t="s">
        <v>109</v>
      </c>
      <c r="E20" s="165" t="s">
        <v>110</v>
      </c>
      <c r="F20" s="164" t="s">
        <v>102</v>
      </c>
      <c r="G20" s="166">
        <v>68.31</v>
      </c>
      <c r="H20" s="167"/>
      <c r="I20" s="167">
        <f>ROUND(G20*H20,2)</f>
        <v>0</v>
      </c>
      <c r="J20" s="168">
        <v>0</v>
      </c>
      <c r="K20" s="166">
        <f>G20*J20</f>
        <v>0</v>
      </c>
      <c r="L20" s="168">
        <v>0.181</v>
      </c>
      <c r="M20" s="166">
        <f>G20*L20</f>
        <v>12.36411</v>
      </c>
      <c r="N20" s="169">
        <v>15</v>
      </c>
      <c r="O20" s="170">
        <v>4</v>
      </c>
      <c r="P20" s="17" t="s">
        <v>103</v>
      </c>
    </row>
    <row r="21" spans="4:18" s="17" customFormat="1" ht="15.75" customHeight="1">
      <c r="D21" s="171"/>
      <c r="E21" s="171" t="s">
        <v>111</v>
      </c>
      <c r="G21" s="172">
        <v>68.31</v>
      </c>
      <c r="P21" s="171" t="s">
        <v>103</v>
      </c>
      <c r="Q21" s="171" t="s">
        <v>103</v>
      </c>
      <c r="R21" s="171" t="s">
        <v>105</v>
      </c>
    </row>
    <row r="22" spans="4:18" s="17" customFormat="1" ht="15.75" customHeight="1">
      <c r="D22" s="175"/>
      <c r="E22" s="175" t="s">
        <v>107</v>
      </c>
      <c r="G22" s="176">
        <v>68.31</v>
      </c>
      <c r="P22" s="175" t="s">
        <v>103</v>
      </c>
      <c r="Q22" s="175" t="s">
        <v>108</v>
      </c>
      <c r="R22" s="175" t="s">
        <v>105</v>
      </c>
    </row>
    <row r="23" spans="1:16" s="17" customFormat="1" ht="13.5" customHeight="1">
      <c r="A23" s="164" t="s">
        <v>112</v>
      </c>
      <c r="B23" s="164" t="s">
        <v>98</v>
      </c>
      <c r="C23" s="164" t="s">
        <v>99</v>
      </c>
      <c r="D23" s="17" t="s">
        <v>113</v>
      </c>
      <c r="E23" s="165" t="s">
        <v>114</v>
      </c>
      <c r="F23" s="164" t="s">
        <v>115</v>
      </c>
      <c r="G23" s="166">
        <v>29.7</v>
      </c>
      <c r="H23" s="167"/>
      <c r="I23" s="167">
        <f>ROUND(G23*H23,2)</f>
        <v>0</v>
      </c>
      <c r="J23" s="168">
        <v>0</v>
      </c>
      <c r="K23" s="166">
        <f>G23*J23</f>
        <v>0</v>
      </c>
      <c r="L23" s="168">
        <v>0.145</v>
      </c>
      <c r="M23" s="166">
        <f>G23*L23</f>
        <v>4.3065</v>
      </c>
      <c r="N23" s="169">
        <v>15</v>
      </c>
      <c r="O23" s="170">
        <v>4</v>
      </c>
      <c r="P23" s="17" t="s">
        <v>103</v>
      </c>
    </row>
    <row r="24" spans="1:16" s="17" customFormat="1" ht="24" customHeight="1">
      <c r="A24" s="164" t="s">
        <v>108</v>
      </c>
      <c r="B24" s="164" t="s">
        <v>98</v>
      </c>
      <c r="C24" s="164" t="s">
        <v>116</v>
      </c>
      <c r="D24" s="17" t="s">
        <v>117</v>
      </c>
      <c r="E24" s="165" t="s">
        <v>118</v>
      </c>
      <c r="F24" s="164" t="s">
        <v>119</v>
      </c>
      <c r="G24" s="166">
        <v>72.765</v>
      </c>
      <c r="H24" s="167"/>
      <c r="I24" s="167">
        <f>ROUND(G24*H24,2)</f>
        <v>0</v>
      </c>
      <c r="J24" s="168">
        <v>0</v>
      </c>
      <c r="K24" s="166">
        <f>G24*J24</f>
        <v>0</v>
      </c>
      <c r="L24" s="168">
        <v>0</v>
      </c>
      <c r="M24" s="166">
        <f>G24*L24</f>
        <v>0</v>
      </c>
      <c r="N24" s="169">
        <v>15</v>
      </c>
      <c r="O24" s="170">
        <v>4</v>
      </c>
      <c r="P24" s="17" t="s">
        <v>103</v>
      </c>
    </row>
    <row r="25" spans="4:18" s="17" customFormat="1" ht="15.75" customHeight="1">
      <c r="D25" s="171"/>
      <c r="E25" s="171" t="s">
        <v>120</v>
      </c>
      <c r="G25" s="172">
        <v>31.185</v>
      </c>
      <c r="P25" s="171" t="s">
        <v>103</v>
      </c>
      <c r="Q25" s="171" t="s">
        <v>103</v>
      </c>
      <c r="R25" s="171" t="s">
        <v>105</v>
      </c>
    </row>
    <row r="26" spans="4:18" s="17" customFormat="1" ht="15.75" customHeight="1">
      <c r="D26" s="171"/>
      <c r="E26" s="171" t="s">
        <v>121</v>
      </c>
      <c r="G26" s="172">
        <v>41.58</v>
      </c>
      <c r="P26" s="171" t="s">
        <v>103</v>
      </c>
      <c r="Q26" s="171" t="s">
        <v>103</v>
      </c>
      <c r="R26" s="171" t="s">
        <v>105</v>
      </c>
    </row>
    <row r="27" spans="4:18" s="17" customFormat="1" ht="15.75" customHeight="1">
      <c r="D27" s="175"/>
      <c r="E27" s="175" t="s">
        <v>107</v>
      </c>
      <c r="G27" s="176">
        <v>72.765</v>
      </c>
      <c r="P27" s="175" t="s">
        <v>103</v>
      </c>
      <c r="Q27" s="175" t="s">
        <v>108</v>
      </c>
      <c r="R27" s="175" t="s">
        <v>105</v>
      </c>
    </row>
    <row r="28" spans="1:16" s="17" customFormat="1" ht="13.5" customHeight="1">
      <c r="A28" s="164" t="s">
        <v>122</v>
      </c>
      <c r="B28" s="164" t="s">
        <v>98</v>
      </c>
      <c r="C28" s="164" t="s">
        <v>116</v>
      </c>
      <c r="D28" s="17" t="s">
        <v>123</v>
      </c>
      <c r="E28" s="165" t="s">
        <v>124</v>
      </c>
      <c r="F28" s="164" t="s">
        <v>119</v>
      </c>
      <c r="G28" s="166">
        <v>13.365</v>
      </c>
      <c r="H28" s="167"/>
      <c r="I28" s="167">
        <f>ROUND(G28*H28,2)</f>
        <v>0</v>
      </c>
      <c r="J28" s="168">
        <v>0</v>
      </c>
      <c r="K28" s="166">
        <f>G28*J28</f>
        <v>0</v>
      </c>
      <c r="L28" s="168">
        <v>0</v>
      </c>
      <c r="M28" s="166">
        <f>G28*L28</f>
        <v>0</v>
      </c>
      <c r="N28" s="169">
        <v>15</v>
      </c>
      <c r="O28" s="170">
        <v>4</v>
      </c>
      <c r="P28" s="17" t="s">
        <v>103</v>
      </c>
    </row>
    <row r="29" spans="4:18" s="17" customFormat="1" ht="15.75" customHeight="1">
      <c r="D29" s="173"/>
      <c r="E29" s="173" t="s">
        <v>125</v>
      </c>
      <c r="G29" s="177"/>
      <c r="P29" s="173" t="s">
        <v>103</v>
      </c>
      <c r="Q29" s="173" t="s">
        <v>96</v>
      </c>
      <c r="R29" s="173" t="s">
        <v>105</v>
      </c>
    </row>
    <row r="30" spans="4:18" s="17" customFormat="1" ht="15.75" customHeight="1">
      <c r="D30" s="171"/>
      <c r="E30" s="171" t="s">
        <v>126</v>
      </c>
      <c r="G30" s="172">
        <v>13.365</v>
      </c>
      <c r="P30" s="171" t="s">
        <v>103</v>
      </c>
      <c r="Q30" s="171" t="s">
        <v>103</v>
      </c>
      <c r="R30" s="171" t="s">
        <v>105</v>
      </c>
    </row>
    <row r="31" spans="4:18" s="17" customFormat="1" ht="15.75" customHeight="1">
      <c r="D31" s="175"/>
      <c r="E31" s="175" t="s">
        <v>107</v>
      </c>
      <c r="G31" s="176">
        <v>13.365</v>
      </c>
      <c r="P31" s="175" t="s">
        <v>103</v>
      </c>
      <c r="Q31" s="175" t="s">
        <v>108</v>
      </c>
      <c r="R31" s="175" t="s">
        <v>105</v>
      </c>
    </row>
    <row r="32" spans="1:16" s="17" customFormat="1" ht="13.5" customHeight="1">
      <c r="A32" s="164" t="s">
        <v>127</v>
      </c>
      <c r="B32" s="164" t="s">
        <v>98</v>
      </c>
      <c r="C32" s="164" t="s">
        <v>116</v>
      </c>
      <c r="D32" s="17" t="s">
        <v>128</v>
      </c>
      <c r="E32" s="165" t="s">
        <v>129</v>
      </c>
      <c r="F32" s="164" t="s">
        <v>119</v>
      </c>
      <c r="G32" s="166">
        <v>13.068</v>
      </c>
      <c r="H32" s="167"/>
      <c r="I32" s="167">
        <f>ROUND(G32*H32,2)</f>
        <v>0</v>
      </c>
      <c r="J32" s="168">
        <v>0</v>
      </c>
      <c r="K32" s="166">
        <f>G32*J32</f>
        <v>0</v>
      </c>
      <c r="L32" s="168">
        <v>0</v>
      </c>
      <c r="M32" s="166">
        <f>G32*L32</f>
        <v>0</v>
      </c>
      <c r="N32" s="169">
        <v>15</v>
      </c>
      <c r="O32" s="170">
        <v>4</v>
      </c>
      <c r="P32" s="17" t="s">
        <v>103</v>
      </c>
    </row>
    <row r="33" spans="4:18" s="17" customFormat="1" ht="15.75" customHeight="1">
      <c r="D33" s="171"/>
      <c r="E33" s="171" t="s">
        <v>130</v>
      </c>
      <c r="G33" s="172">
        <v>13.068</v>
      </c>
      <c r="P33" s="171" t="s">
        <v>103</v>
      </c>
      <c r="Q33" s="171" t="s">
        <v>103</v>
      </c>
      <c r="R33" s="171" t="s">
        <v>105</v>
      </c>
    </row>
    <row r="34" spans="4:18" s="17" customFormat="1" ht="15.75" customHeight="1">
      <c r="D34" s="175"/>
      <c r="E34" s="175" t="s">
        <v>107</v>
      </c>
      <c r="G34" s="176">
        <v>13.068</v>
      </c>
      <c r="P34" s="175" t="s">
        <v>103</v>
      </c>
      <c r="Q34" s="175" t="s">
        <v>108</v>
      </c>
      <c r="R34" s="175" t="s">
        <v>105</v>
      </c>
    </row>
    <row r="35" spans="1:16" s="17" customFormat="1" ht="13.5" customHeight="1">
      <c r="A35" s="164" t="s">
        <v>131</v>
      </c>
      <c r="B35" s="164" t="s">
        <v>98</v>
      </c>
      <c r="C35" s="164" t="s">
        <v>132</v>
      </c>
      <c r="D35" s="17" t="s">
        <v>133</v>
      </c>
      <c r="E35" s="165" t="s">
        <v>134</v>
      </c>
      <c r="F35" s="164" t="s">
        <v>119</v>
      </c>
      <c r="G35" s="166">
        <v>13.068</v>
      </c>
      <c r="H35" s="167"/>
      <c r="I35" s="167">
        <f>ROUND(G35*H35,2)</f>
        <v>0</v>
      </c>
      <c r="J35" s="168">
        <v>0</v>
      </c>
      <c r="K35" s="166">
        <f>G35*J35</f>
        <v>0</v>
      </c>
      <c r="L35" s="168">
        <v>0</v>
      </c>
      <c r="M35" s="166">
        <f>G35*L35</f>
        <v>0</v>
      </c>
      <c r="N35" s="169">
        <v>15</v>
      </c>
      <c r="O35" s="170">
        <v>4</v>
      </c>
      <c r="P35" s="17" t="s">
        <v>103</v>
      </c>
    </row>
    <row r="36" spans="1:16" s="17" customFormat="1" ht="13.5" customHeight="1">
      <c r="A36" s="164" t="s">
        <v>135</v>
      </c>
      <c r="B36" s="164" t="s">
        <v>98</v>
      </c>
      <c r="C36" s="164" t="s">
        <v>116</v>
      </c>
      <c r="D36" s="17" t="s">
        <v>136</v>
      </c>
      <c r="E36" s="165" t="s">
        <v>137</v>
      </c>
      <c r="F36" s="164" t="s">
        <v>119</v>
      </c>
      <c r="G36" s="166">
        <v>13.068</v>
      </c>
      <c r="H36" s="167"/>
      <c r="I36" s="167">
        <f>ROUND(G36*H36,2)</f>
        <v>0</v>
      </c>
      <c r="J36" s="168">
        <v>0</v>
      </c>
      <c r="K36" s="166">
        <f>G36*J36</f>
        <v>0</v>
      </c>
      <c r="L36" s="168">
        <v>0</v>
      </c>
      <c r="M36" s="166">
        <f>G36*L36</f>
        <v>0</v>
      </c>
      <c r="N36" s="169">
        <v>15</v>
      </c>
      <c r="O36" s="170">
        <v>4</v>
      </c>
      <c r="P36" s="17" t="s">
        <v>103</v>
      </c>
    </row>
    <row r="37" spans="1:16" s="17" customFormat="1" ht="13.5" customHeight="1">
      <c r="A37" s="164" t="s">
        <v>138</v>
      </c>
      <c r="B37" s="164" t="s">
        <v>98</v>
      </c>
      <c r="C37" s="164" t="s">
        <v>116</v>
      </c>
      <c r="D37" s="17" t="s">
        <v>139</v>
      </c>
      <c r="E37" s="165" t="s">
        <v>140</v>
      </c>
      <c r="F37" s="164" t="s">
        <v>141</v>
      </c>
      <c r="G37" s="166">
        <v>26.136</v>
      </c>
      <c r="H37" s="167"/>
      <c r="I37" s="167">
        <f>ROUND(G37*H37,2)</f>
        <v>0</v>
      </c>
      <c r="J37" s="168">
        <v>0</v>
      </c>
      <c r="K37" s="166">
        <f>G37*J37</f>
        <v>0</v>
      </c>
      <c r="L37" s="168">
        <v>0</v>
      </c>
      <c r="M37" s="166">
        <f>G37*L37</f>
        <v>0</v>
      </c>
      <c r="N37" s="169">
        <v>15</v>
      </c>
      <c r="O37" s="170">
        <v>4</v>
      </c>
      <c r="P37" s="17" t="s">
        <v>103</v>
      </c>
    </row>
    <row r="38" spans="1:16" s="17" customFormat="1" ht="13.5" customHeight="1">
      <c r="A38" s="164" t="s">
        <v>142</v>
      </c>
      <c r="B38" s="164" t="s">
        <v>98</v>
      </c>
      <c r="C38" s="164" t="s">
        <v>116</v>
      </c>
      <c r="D38" s="17" t="s">
        <v>143</v>
      </c>
      <c r="E38" s="165" t="s">
        <v>144</v>
      </c>
      <c r="F38" s="164" t="s">
        <v>119</v>
      </c>
      <c r="G38" s="166">
        <v>55.242</v>
      </c>
      <c r="H38" s="167"/>
      <c r="I38" s="167">
        <f>ROUND(G38*H38,2)</f>
        <v>0</v>
      </c>
      <c r="J38" s="168">
        <v>0</v>
      </c>
      <c r="K38" s="166">
        <f>G38*J38</f>
        <v>0</v>
      </c>
      <c r="L38" s="168">
        <v>0</v>
      </c>
      <c r="M38" s="166">
        <f>G38*L38</f>
        <v>0</v>
      </c>
      <c r="N38" s="169">
        <v>15</v>
      </c>
      <c r="O38" s="170">
        <v>4</v>
      </c>
      <c r="P38" s="17" t="s">
        <v>103</v>
      </c>
    </row>
    <row r="39" spans="4:18" s="17" customFormat="1" ht="15.75" customHeight="1">
      <c r="D39" s="171"/>
      <c r="E39" s="171" t="s">
        <v>145</v>
      </c>
      <c r="G39" s="172">
        <v>55.242</v>
      </c>
      <c r="P39" s="171" t="s">
        <v>103</v>
      </c>
      <c r="Q39" s="171" t="s">
        <v>103</v>
      </c>
      <c r="R39" s="171" t="s">
        <v>105</v>
      </c>
    </row>
    <row r="40" spans="4:18" s="17" customFormat="1" ht="15.75" customHeight="1">
      <c r="D40" s="175"/>
      <c r="E40" s="175" t="s">
        <v>107</v>
      </c>
      <c r="G40" s="176">
        <v>55.242</v>
      </c>
      <c r="P40" s="175" t="s">
        <v>103</v>
      </c>
      <c r="Q40" s="175" t="s">
        <v>108</v>
      </c>
      <c r="R40" s="175" t="s">
        <v>105</v>
      </c>
    </row>
    <row r="41" spans="1:16" s="17" customFormat="1" ht="13.5" customHeight="1">
      <c r="A41" s="164" t="s">
        <v>146</v>
      </c>
      <c r="B41" s="164" t="s">
        <v>98</v>
      </c>
      <c r="C41" s="164" t="s">
        <v>116</v>
      </c>
      <c r="D41" s="17" t="s">
        <v>147</v>
      </c>
      <c r="E41" s="165" t="s">
        <v>148</v>
      </c>
      <c r="F41" s="164" t="s">
        <v>102</v>
      </c>
      <c r="G41" s="166">
        <v>68.31</v>
      </c>
      <c r="H41" s="167"/>
      <c r="I41" s="167">
        <f>ROUND(G41*H41,2)</f>
        <v>0</v>
      </c>
      <c r="J41" s="168">
        <v>0</v>
      </c>
      <c r="K41" s="166">
        <f>G41*J41</f>
        <v>0</v>
      </c>
      <c r="L41" s="168">
        <v>0</v>
      </c>
      <c r="M41" s="166">
        <f>G41*L41</f>
        <v>0</v>
      </c>
      <c r="N41" s="169">
        <v>15</v>
      </c>
      <c r="O41" s="170">
        <v>4</v>
      </c>
      <c r="P41" s="17" t="s">
        <v>103</v>
      </c>
    </row>
    <row r="42" spans="2:16" s="136" customFormat="1" ht="12.75" customHeight="1">
      <c r="B42" s="141" t="s">
        <v>55</v>
      </c>
      <c r="D42" s="142" t="s">
        <v>103</v>
      </c>
      <c r="E42" s="142" t="s">
        <v>149</v>
      </c>
      <c r="I42" s="143">
        <f>SUM(I43:I49)</f>
        <v>0</v>
      </c>
      <c r="K42" s="144">
        <f>SUM(K43:K49)</f>
        <v>13.458257999999999</v>
      </c>
      <c r="M42" s="144">
        <f>SUM(M43:M49)</f>
        <v>0</v>
      </c>
      <c r="P42" s="142" t="s">
        <v>96</v>
      </c>
    </row>
    <row r="43" spans="1:16" s="17" customFormat="1" ht="13.5" customHeight="1">
      <c r="A43" s="164" t="s">
        <v>150</v>
      </c>
      <c r="B43" s="164" t="s">
        <v>98</v>
      </c>
      <c r="C43" s="164" t="s">
        <v>151</v>
      </c>
      <c r="D43" s="17" t="s">
        <v>152</v>
      </c>
      <c r="E43" s="165" t="s">
        <v>153</v>
      </c>
      <c r="F43" s="164" t="s">
        <v>115</v>
      </c>
      <c r="G43" s="166">
        <v>59.4</v>
      </c>
      <c r="H43" s="167"/>
      <c r="I43" s="167">
        <f>ROUND(G43*H43,2)</f>
        <v>0</v>
      </c>
      <c r="J43" s="168">
        <v>0.22657</v>
      </c>
      <c r="K43" s="166">
        <f>G43*J43</f>
        <v>13.458257999999999</v>
      </c>
      <c r="L43" s="168">
        <v>0</v>
      </c>
      <c r="M43" s="166">
        <f>G43*L43</f>
        <v>0</v>
      </c>
      <c r="N43" s="169">
        <v>15</v>
      </c>
      <c r="O43" s="170">
        <v>4</v>
      </c>
      <c r="P43" s="17" t="s">
        <v>103</v>
      </c>
    </row>
    <row r="44" spans="4:18" s="17" customFormat="1" ht="15.75" customHeight="1">
      <c r="D44" s="173"/>
      <c r="E44" s="173" t="s">
        <v>154</v>
      </c>
      <c r="G44" s="177"/>
      <c r="P44" s="173" t="s">
        <v>103</v>
      </c>
      <c r="Q44" s="173" t="s">
        <v>96</v>
      </c>
      <c r="R44" s="173" t="s">
        <v>105</v>
      </c>
    </row>
    <row r="45" spans="4:18" s="17" customFormat="1" ht="15.75" customHeight="1">
      <c r="D45" s="173"/>
      <c r="E45" s="173" t="s">
        <v>155</v>
      </c>
      <c r="G45" s="177"/>
      <c r="P45" s="173" t="s">
        <v>103</v>
      </c>
      <c r="Q45" s="173" t="s">
        <v>96</v>
      </c>
      <c r="R45" s="173" t="s">
        <v>105</v>
      </c>
    </row>
    <row r="46" spans="4:18" s="17" customFormat="1" ht="15.75" customHeight="1">
      <c r="D46" s="173"/>
      <c r="E46" s="173" t="s">
        <v>156</v>
      </c>
      <c r="G46" s="177"/>
      <c r="P46" s="173" t="s">
        <v>103</v>
      </c>
      <c r="Q46" s="173" t="s">
        <v>96</v>
      </c>
      <c r="R46" s="173" t="s">
        <v>105</v>
      </c>
    </row>
    <row r="47" spans="4:18" s="17" customFormat="1" ht="15.75" customHeight="1">
      <c r="D47" s="173"/>
      <c r="E47" s="173" t="s">
        <v>157</v>
      </c>
      <c r="G47" s="177"/>
      <c r="P47" s="173" t="s">
        <v>103</v>
      </c>
      <c r="Q47" s="173" t="s">
        <v>96</v>
      </c>
      <c r="R47" s="173" t="s">
        <v>105</v>
      </c>
    </row>
    <row r="48" spans="4:18" s="17" customFormat="1" ht="15.75" customHeight="1">
      <c r="D48" s="171"/>
      <c r="E48" s="171" t="s">
        <v>158</v>
      </c>
      <c r="G48" s="172">
        <v>59.4</v>
      </c>
      <c r="P48" s="171" t="s">
        <v>103</v>
      </c>
      <c r="Q48" s="171" t="s">
        <v>103</v>
      </c>
      <c r="R48" s="171" t="s">
        <v>105</v>
      </c>
    </row>
    <row r="49" spans="4:18" s="17" customFormat="1" ht="15.75" customHeight="1">
      <c r="D49" s="175"/>
      <c r="E49" s="175" t="s">
        <v>107</v>
      </c>
      <c r="G49" s="176">
        <v>59.4</v>
      </c>
      <c r="P49" s="175" t="s">
        <v>103</v>
      </c>
      <c r="Q49" s="175" t="s">
        <v>108</v>
      </c>
      <c r="R49" s="175" t="s">
        <v>105</v>
      </c>
    </row>
    <row r="50" spans="2:16" s="136" customFormat="1" ht="12.75" customHeight="1">
      <c r="B50" s="141" t="s">
        <v>55</v>
      </c>
      <c r="D50" s="142" t="s">
        <v>108</v>
      </c>
      <c r="E50" s="142" t="s">
        <v>159</v>
      </c>
      <c r="I50" s="143">
        <f>SUM(I51:I53)</f>
        <v>0</v>
      </c>
      <c r="K50" s="144">
        <f>SUM(K51:K53)</f>
        <v>0</v>
      </c>
      <c r="M50" s="144">
        <f>SUM(M51:M53)</f>
        <v>0</v>
      </c>
      <c r="P50" s="142" t="s">
        <v>96</v>
      </c>
    </row>
    <row r="51" spans="1:16" s="17" customFormat="1" ht="13.5" customHeight="1">
      <c r="A51" s="164" t="s">
        <v>160</v>
      </c>
      <c r="B51" s="164" t="s">
        <v>98</v>
      </c>
      <c r="C51" s="164" t="s">
        <v>161</v>
      </c>
      <c r="D51" s="17" t="s">
        <v>162</v>
      </c>
      <c r="E51" s="165" t="s">
        <v>163</v>
      </c>
      <c r="F51" s="164" t="s">
        <v>102</v>
      </c>
      <c r="G51" s="166">
        <v>29.7</v>
      </c>
      <c r="H51" s="167"/>
      <c r="I51" s="167">
        <f>ROUND(G51*H51,2)</f>
        <v>0</v>
      </c>
      <c r="J51" s="168">
        <v>0</v>
      </c>
      <c r="K51" s="166">
        <f>G51*J51</f>
        <v>0</v>
      </c>
      <c r="L51" s="168">
        <v>0</v>
      </c>
      <c r="M51" s="166">
        <f>G51*L51</f>
        <v>0</v>
      </c>
      <c r="N51" s="169">
        <v>15</v>
      </c>
      <c r="O51" s="170">
        <v>4</v>
      </c>
      <c r="P51" s="17" t="s">
        <v>103</v>
      </c>
    </row>
    <row r="52" spans="4:18" s="17" customFormat="1" ht="15.75" customHeight="1">
      <c r="D52" s="171"/>
      <c r="E52" s="171" t="s">
        <v>164</v>
      </c>
      <c r="G52" s="172">
        <v>29.7</v>
      </c>
      <c r="P52" s="171" t="s">
        <v>103</v>
      </c>
      <c r="Q52" s="171" t="s">
        <v>103</v>
      </c>
      <c r="R52" s="171" t="s">
        <v>105</v>
      </c>
    </row>
    <row r="53" spans="4:18" s="17" customFormat="1" ht="15.75" customHeight="1">
      <c r="D53" s="175"/>
      <c r="E53" s="175" t="s">
        <v>107</v>
      </c>
      <c r="G53" s="176">
        <v>29.7</v>
      </c>
      <c r="P53" s="175" t="s">
        <v>103</v>
      </c>
      <c r="Q53" s="175" t="s">
        <v>108</v>
      </c>
      <c r="R53" s="175" t="s">
        <v>105</v>
      </c>
    </row>
    <row r="54" spans="2:16" s="136" customFormat="1" ht="12.75" customHeight="1">
      <c r="B54" s="141" t="s">
        <v>55</v>
      </c>
      <c r="D54" s="142" t="s">
        <v>122</v>
      </c>
      <c r="E54" s="142" t="s">
        <v>165</v>
      </c>
      <c r="I54" s="143">
        <f>SUM(I55:I59)</f>
        <v>0</v>
      </c>
      <c r="K54" s="144">
        <f>SUM(K55:K59)</f>
        <v>15.4715319</v>
      </c>
      <c r="M54" s="144">
        <f>SUM(M55:M59)</f>
        <v>0</v>
      </c>
      <c r="P54" s="142" t="s">
        <v>96</v>
      </c>
    </row>
    <row r="55" spans="1:16" s="17" customFormat="1" ht="13.5" customHeight="1">
      <c r="A55" s="164" t="s">
        <v>166</v>
      </c>
      <c r="B55" s="164" t="s">
        <v>98</v>
      </c>
      <c r="C55" s="164" t="s">
        <v>99</v>
      </c>
      <c r="D55" s="17" t="s">
        <v>167</v>
      </c>
      <c r="E55" s="165" t="s">
        <v>168</v>
      </c>
      <c r="F55" s="164" t="s">
        <v>102</v>
      </c>
      <c r="G55" s="166">
        <v>68.31</v>
      </c>
      <c r="H55" s="167"/>
      <c r="I55" s="167">
        <f>ROUND(G55*H55,2)</f>
        <v>0</v>
      </c>
      <c r="J55" s="168">
        <v>0</v>
      </c>
      <c r="K55" s="166">
        <f>G55*J55</f>
        <v>0</v>
      </c>
      <c r="L55" s="168">
        <v>0</v>
      </c>
      <c r="M55" s="166">
        <f>G55*L55</f>
        <v>0</v>
      </c>
      <c r="N55" s="169">
        <v>15</v>
      </c>
      <c r="O55" s="170">
        <v>4</v>
      </c>
      <c r="P55" s="17" t="s">
        <v>103</v>
      </c>
    </row>
    <row r="56" spans="4:18" s="17" customFormat="1" ht="15.75" customHeight="1">
      <c r="D56" s="171"/>
      <c r="E56" s="171" t="s">
        <v>169</v>
      </c>
      <c r="G56" s="172">
        <v>68.31</v>
      </c>
      <c r="P56" s="171" t="s">
        <v>103</v>
      </c>
      <c r="Q56" s="171" t="s">
        <v>103</v>
      </c>
      <c r="R56" s="171" t="s">
        <v>105</v>
      </c>
    </row>
    <row r="57" spans="4:18" s="17" customFormat="1" ht="15.75" customHeight="1">
      <c r="D57" s="175"/>
      <c r="E57" s="175" t="s">
        <v>107</v>
      </c>
      <c r="G57" s="176">
        <v>68.31</v>
      </c>
      <c r="P57" s="175" t="s">
        <v>103</v>
      </c>
      <c r="Q57" s="175" t="s">
        <v>108</v>
      </c>
      <c r="R57" s="175" t="s">
        <v>105</v>
      </c>
    </row>
    <row r="58" spans="1:16" s="17" customFormat="1" ht="13.5" customHeight="1">
      <c r="A58" s="164" t="s">
        <v>170</v>
      </c>
      <c r="B58" s="164" t="s">
        <v>98</v>
      </c>
      <c r="C58" s="164" t="s">
        <v>132</v>
      </c>
      <c r="D58" s="17" t="s">
        <v>171</v>
      </c>
      <c r="E58" s="165" t="s">
        <v>172</v>
      </c>
      <c r="F58" s="164" t="s">
        <v>102</v>
      </c>
      <c r="G58" s="166">
        <v>68.31</v>
      </c>
      <c r="H58" s="167"/>
      <c r="I58" s="167">
        <f>ROUND(G58*H58,2)</f>
        <v>0</v>
      </c>
      <c r="J58" s="168">
        <v>0.22649</v>
      </c>
      <c r="K58" s="166">
        <f>G58*J58</f>
        <v>15.4715319</v>
      </c>
      <c r="L58" s="168">
        <v>0</v>
      </c>
      <c r="M58" s="166">
        <f>G58*L58</f>
        <v>0</v>
      </c>
      <c r="N58" s="169">
        <v>15</v>
      </c>
      <c r="O58" s="170">
        <v>4</v>
      </c>
      <c r="P58" s="17" t="s">
        <v>103</v>
      </c>
    </row>
    <row r="59" spans="1:16" s="17" customFormat="1" ht="24" customHeight="1">
      <c r="A59" s="164" t="s">
        <v>173</v>
      </c>
      <c r="B59" s="164" t="s">
        <v>98</v>
      </c>
      <c r="C59" s="164" t="s">
        <v>99</v>
      </c>
      <c r="D59" s="17" t="s">
        <v>174</v>
      </c>
      <c r="E59" s="165" t="s">
        <v>175</v>
      </c>
      <c r="F59" s="164" t="s">
        <v>102</v>
      </c>
      <c r="G59" s="166">
        <v>68.31</v>
      </c>
      <c r="H59" s="167"/>
      <c r="I59" s="167">
        <f>ROUND(G59*H59,2)</f>
        <v>0</v>
      </c>
      <c r="J59" s="168">
        <v>0</v>
      </c>
      <c r="K59" s="166">
        <f>G59*J59</f>
        <v>0</v>
      </c>
      <c r="L59" s="168">
        <v>0</v>
      </c>
      <c r="M59" s="166">
        <f>G59*L59</f>
        <v>0</v>
      </c>
      <c r="N59" s="169">
        <v>15</v>
      </c>
      <c r="O59" s="170">
        <v>4</v>
      </c>
      <c r="P59" s="17" t="s">
        <v>103</v>
      </c>
    </row>
    <row r="60" spans="2:16" s="136" customFormat="1" ht="12.75" customHeight="1">
      <c r="B60" s="141" t="s">
        <v>55</v>
      </c>
      <c r="D60" s="142" t="s">
        <v>127</v>
      </c>
      <c r="E60" s="142" t="s">
        <v>176</v>
      </c>
      <c r="I60" s="143">
        <f>SUM(I61:I76)</f>
        <v>0</v>
      </c>
      <c r="K60" s="144">
        <f>SUM(K61:K76)</f>
        <v>8.342339400000002</v>
      </c>
      <c r="M60" s="144">
        <f>SUM(M61:M76)</f>
        <v>0</v>
      </c>
      <c r="P60" s="142" t="s">
        <v>96</v>
      </c>
    </row>
    <row r="61" spans="1:16" s="17" customFormat="1" ht="13.5" customHeight="1">
      <c r="A61" s="164" t="s">
        <v>177</v>
      </c>
      <c r="B61" s="164" t="s">
        <v>98</v>
      </c>
      <c r="C61" s="164" t="s">
        <v>178</v>
      </c>
      <c r="D61" s="17" t="s">
        <v>179</v>
      </c>
      <c r="E61" s="165" t="s">
        <v>180</v>
      </c>
      <c r="F61" s="164" t="s">
        <v>102</v>
      </c>
      <c r="G61" s="166">
        <v>95.95</v>
      </c>
      <c r="H61" s="167"/>
      <c r="I61" s="167">
        <f>ROUND(G61*H61,2)</f>
        <v>0</v>
      </c>
      <c r="J61" s="168">
        <v>0.03978</v>
      </c>
      <c r="K61" s="166">
        <f>G61*J61</f>
        <v>3.8168910000000005</v>
      </c>
      <c r="L61" s="168">
        <v>0</v>
      </c>
      <c r="M61" s="166">
        <f>G61*L61</f>
        <v>0</v>
      </c>
      <c r="N61" s="169">
        <v>15</v>
      </c>
      <c r="O61" s="170">
        <v>4</v>
      </c>
      <c r="P61" s="17" t="s">
        <v>103</v>
      </c>
    </row>
    <row r="62" spans="4:18" s="17" customFormat="1" ht="15.75" customHeight="1">
      <c r="D62" s="173"/>
      <c r="E62" s="173" t="s">
        <v>181</v>
      </c>
      <c r="G62" s="177"/>
      <c r="P62" s="173" t="s">
        <v>103</v>
      </c>
      <c r="Q62" s="173" t="s">
        <v>96</v>
      </c>
      <c r="R62" s="173" t="s">
        <v>105</v>
      </c>
    </row>
    <row r="63" spans="4:18" s="17" customFormat="1" ht="15.75" customHeight="1">
      <c r="D63" s="171"/>
      <c r="E63" s="171" t="s">
        <v>182</v>
      </c>
      <c r="G63" s="172">
        <v>95.95</v>
      </c>
      <c r="P63" s="171" t="s">
        <v>103</v>
      </c>
      <c r="Q63" s="171" t="s">
        <v>103</v>
      </c>
      <c r="R63" s="171" t="s">
        <v>105</v>
      </c>
    </row>
    <row r="64" spans="4:18" s="17" customFormat="1" ht="15.75" customHeight="1">
      <c r="D64" s="175"/>
      <c r="E64" s="175" t="s">
        <v>107</v>
      </c>
      <c r="G64" s="176">
        <v>95.95</v>
      </c>
      <c r="P64" s="175" t="s">
        <v>103</v>
      </c>
      <c r="Q64" s="175" t="s">
        <v>108</v>
      </c>
      <c r="R64" s="175" t="s">
        <v>105</v>
      </c>
    </row>
    <row r="65" spans="1:16" s="17" customFormat="1" ht="24" customHeight="1">
      <c r="A65" s="164" t="s">
        <v>183</v>
      </c>
      <c r="B65" s="164" t="s">
        <v>98</v>
      </c>
      <c r="C65" s="164" t="s">
        <v>178</v>
      </c>
      <c r="D65" s="17" t="s">
        <v>184</v>
      </c>
      <c r="E65" s="165" t="s">
        <v>185</v>
      </c>
      <c r="F65" s="164" t="s">
        <v>102</v>
      </c>
      <c r="G65" s="166">
        <v>83.16</v>
      </c>
      <c r="H65" s="167"/>
      <c r="I65" s="167">
        <f>ROUND(G65*H65,2)</f>
        <v>0</v>
      </c>
      <c r="J65" s="168">
        <v>0.02363</v>
      </c>
      <c r="K65" s="166">
        <f>G65*J65</f>
        <v>1.9650708000000001</v>
      </c>
      <c r="L65" s="168">
        <v>0</v>
      </c>
      <c r="M65" s="166">
        <f>G65*L65</f>
        <v>0</v>
      </c>
      <c r="N65" s="169">
        <v>15</v>
      </c>
      <c r="O65" s="170">
        <v>4</v>
      </c>
      <c r="P65" s="17" t="s">
        <v>103</v>
      </c>
    </row>
    <row r="66" spans="4:18" s="17" customFormat="1" ht="15.75" customHeight="1">
      <c r="D66" s="171"/>
      <c r="E66" s="171" t="s">
        <v>186</v>
      </c>
      <c r="G66" s="172">
        <v>83.16</v>
      </c>
      <c r="P66" s="171" t="s">
        <v>103</v>
      </c>
      <c r="Q66" s="171" t="s">
        <v>103</v>
      </c>
      <c r="R66" s="171" t="s">
        <v>105</v>
      </c>
    </row>
    <row r="67" spans="4:18" s="17" customFormat="1" ht="15.75" customHeight="1">
      <c r="D67" s="175"/>
      <c r="E67" s="175" t="s">
        <v>107</v>
      </c>
      <c r="G67" s="176">
        <v>83.16</v>
      </c>
      <c r="P67" s="175" t="s">
        <v>103</v>
      </c>
      <c r="Q67" s="175" t="s">
        <v>108</v>
      </c>
      <c r="R67" s="175" t="s">
        <v>105</v>
      </c>
    </row>
    <row r="68" spans="1:16" s="17" customFormat="1" ht="24" customHeight="1">
      <c r="A68" s="164" t="s">
        <v>187</v>
      </c>
      <c r="B68" s="164" t="s">
        <v>98</v>
      </c>
      <c r="C68" s="164" t="s">
        <v>178</v>
      </c>
      <c r="D68" s="17" t="s">
        <v>188</v>
      </c>
      <c r="E68" s="165" t="s">
        <v>189</v>
      </c>
      <c r="F68" s="164" t="s">
        <v>102</v>
      </c>
      <c r="G68" s="166">
        <v>83.16</v>
      </c>
      <c r="H68" s="167"/>
      <c r="I68" s="167">
        <f>ROUND(G68*H68,2)</f>
        <v>0</v>
      </c>
      <c r="J68" s="168">
        <v>0.0079</v>
      </c>
      <c r="K68" s="166">
        <f>G68*J68</f>
        <v>0.656964</v>
      </c>
      <c r="L68" s="168">
        <v>0</v>
      </c>
      <c r="M68" s="166">
        <f>G68*L68</f>
        <v>0</v>
      </c>
      <c r="N68" s="169">
        <v>15</v>
      </c>
      <c r="O68" s="170">
        <v>4</v>
      </c>
      <c r="P68" s="17" t="s">
        <v>103</v>
      </c>
    </row>
    <row r="69" spans="1:16" s="17" customFormat="1" ht="13.5" customHeight="1">
      <c r="A69" s="164" t="s">
        <v>190</v>
      </c>
      <c r="B69" s="164" t="s">
        <v>98</v>
      </c>
      <c r="C69" s="164" t="s">
        <v>178</v>
      </c>
      <c r="D69" s="17" t="s">
        <v>191</v>
      </c>
      <c r="E69" s="165" t="s">
        <v>192</v>
      </c>
      <c r="F69" s="164" t="s">
        <v>102</v>
      </c>
      <c r="G69" s="166">
        <v>47.52</v>
      </c>
      <c r="H69" s="167"/>
      <c r="I69" s="167">
        <f>ROUND(G69*H69,2)</f>
        <v>0</v>
      </c>
      <c r="J69" s="168">
        <v>0.03978</v>
      </c>
      <c r="K69" s="166">
        <f>G69*J69</f>
        <v>1.8903456000000003</v>
      </c>
      <c r="L69" s="168">
        <v>0</v>
      </c>
      <c r="M69" s="166">
        <f>G69*L69</f>
        <v>0</v>
      </c>
      <c r="N69" s="169">
        <v>15</v>
      </c>
      <c r="O69" s="170">
        <v>4</v>
      </c>
      <c r="P69" s="17" t="s">
        <v>103</v>
      </c>
    </row>
    <row r="70" spans="4:18" s="17" customFormat="1" ht="15.75" customHeight="1">
      <c r="D70" s="173"/>
      <c r="E70" s="173" t="s">
        <v>181</v>
      </c>
      <c r="G70" s="177"/>
      <c r="P70" s="173" t="s">
        <v>103</v>
      </c>
      <c r="Q70" s="173" t="s">
        <v>96</v>
      </c>
      <c r="R70" s="173" t="s">
        <v>105</v>
      </c>
    </row>
    <row r="71" spans="4:18" s="17" customFormat="1" ht="15.75" customHeight="1">
      <c r="D71" s="171"/>
      <c r="E71" s="171" t="s">
        <v>193</v>
      </c>
      <c r="G71" s="172">
        <v>47.52</v>
      </c>
      <c r="P71" s="171" t="s">
        <v>103</v>
      </c>
      <c r="Q71" s="171" t="s">
        <v>103</v>
      </c>
      <c r="R71" s="171" t="s">
        <v>105</v>
      </c>
    </row>
    <row r="72" spans="4:18" s="17" customFormat="1" ht="15.75" customHeight="1">
      <c r="D72" s="175"/>
      <c r="E72" s="175" t="s">
        <v>107</v>
      </c>
      <c r="G72" s="176">
        <v>47.52</v>
      </c>
      <c r="P72" s="175" t="s">
        <v>103</v>
      </c>
      <c r="Q72" s="175" t="s">
        <v>108</v>
      </c>
      <c r="R72" s="175" t="s">
        <v>105</v>
      </c>
    </row>
    <row r="73" spans="1:16" s="17" customFormat="1" ht="13.5" customHeight="1">
      <c r="A73" s="164" t="s">
        <v>194</v>
      </c>
      <c r="B73" s="164" t="s">
        <v>98</v>
      </c>
      <c r="C73" s="164" t="s">
        <v>195</v>
      </c>
      <c r="D73" s="17" t="s">
        <v>196</v>
      </c>
      <c r="E73" s="165" t="s">
        <v>197</v>
      </c>
      <c r="F73" s="164" t="s">
        <v>102</v>
      </c>
      <c r="G73" s="166">
        <v>130.68</v>
      </c>
      <c r="H73" s="167"/>
      <c r="I73" s="167">
        <f>ROUND(G73*H73,2)</f>
        <v>0</v>
      </c>
      <c r="J73" s="168">
        <v>0.0001</v>
      </c>
      <c r="K73" s="166">
        <f>G73*J73</f>
        <v>0.013068000000000001</v>
      </c>
      <c r="L73" s="168">
        <v>0</v>
      </c>
      <c r="M73" s="166">
        <f>G73*L73</f>
        <v>0</v>
      </c>
      <c r="N73" s="169">
        <v>15</v>
      </c>
      <c r="O73" s="170">
        <v>4</v>
      </c>
      <c r="P73" s="17" t="s">
        <v>103</v>
      </c>
    </row>
    <row r="74" spans="4:18" s="17" customFormat="1" ht="15.75" customHeight="1">
      <c r="D74" s="173"/>
      <c r="E74" s="173" t="s">
        <v>154</v>
      </c>
      <c r="G74" s="177"/>
      <c r="P74" s="173" t="s">
        <v>103</v>
      </c>
      <c r="Q74" s="173" t="s">
        <v>96</v>
      </c>
      <c r="R74" s="173" t="s">
        <v>105</v>
      </c>
    </row>
    <row r="75" spans="4:18" s="17" customFormat="1" ht="15.75" customHeight="1">
      <c r="D75" s="171"/>
      <c r="E75" s="171" t="s">
        <v>198</v>
      </c>
      <c r="G75" s="172">
        <v>130.68</v>
      </c>
      <c r="P75" s="171" t="s">
        <v>103</v>
      </c>
      <c r="Q75" s="171" t="s">
        <v>103</v>
      </c>
      <c r="R75" s="171" t="s">
        <v>105</v>
      </c>
    </row>
    <row r="76" spans="4:18" s="17" customFormat="1" ht="15.75" customHeight="1">
      <c r="D76" s="175"/>
      <c r="E76" s="175" t="s">
        <v>107</v>
      </c>
      <c r="G76" s="176">
        <v>130.68</v>
      </c>
      <c r="P76" s="175" t="s">
        <v>103</v>
      </c>
      <c r="Q76" s="175" t="s">
        <v>108</v>
      </c>
      <c r="R76" s="175" t="s">
        <v>105</v>
      </c>
    </row>
    <row r="77" spans="2:16" s="136" customFormat="1" ht="12.75" customHeight="1">
      <c r="B77" s="141" t="s">
        <v>55</v>
      </c>
      <c r="D77" s="142" t="s">
        <v>138</v>
      </c>
      <c r="E77" s="142" t="s">
        <v>199</v>
      </c>
      <c r="I77" s="143">
        <f>I78</f>
        <v>0</v>
      </c>
      <c r="K77" s="144">
        <f>K78</f>
        <v>7.833672</v>
      </c>
      <c r="M77" s="144">
        <f>M78</f>
        <v>18.11134</v>
      </c>
      <c r="P77" s="142" t="s">
        <v>96</v>
      </c>
    </row>
    <row r="78" spans="2:16" s="136" customFormat="1" ht="12.75" customHeight="1">
      <c r="B78" s="145" t="s">
        <v>55</v>
      </c>
      <c r="D78" s="146" t="s">
        <v>200</v>
      </c>
      <c r="E78" s="146" t="s">
        <v>201</v>
      </c>
      <c r="I78" s="147">
        <f>SUM(I79:I97)</f>
        <v>0</v>
      </c>
      <c r="K78" s="148">
        <f>SUM(K79:K97)</f>
        <v>7.833672</v>
      </c>
      <c r="M78" s="148">
        <f>SUM(M79:M97)</f>
        <v>18.11134</v>
      </c>
      <c r="P78" s="146" t="s">
        <v>103</v>
      </c>
    </row>
    <row r="79" spans="1:16" s="17" customFormat="1" ht="13.5" customHeight="1">
      <c r="A79" s="164" t="s">
        <v>202</v>
      </c>
      <c r="B79" s="164" t="s">
        <v>98</v>
      </c>
      <c r="C79" s="164" t="s">
        <v>178</v>
      </c>
      <c r="D79" s="17" t="s">
        <v>203</v>
      </c>
      <c r="E79" s="165" t="s">
        <v>204</v>
      </c>
      <c r="F79" s="164" t="s">
        <v>141</v>
      </c>
      <c r="G79" s="166">
        <v>45.106</v>
      </c>
      <c r="H79" s="167"/>
      <c r="I79" s="167">
        <f aca="true" t="shared" si="0" ref="I79:I85">ROUND(G79*H79,2)</f>
        <v>0</v>
      </c>
      <c r="J79" s="168">
        <v>0</v>
      </c>
      <c r="K79" s="166">
        <f aca="true" t="shared" si="1" ref="K79:K85">G79*J79</f>
        <v>0</v>
      </c>
      <c r="L79" s="168">
        <v>0</v>
      </c>
      <c r="M79" s="166">
        <f aca="true" t="shared" si="2" ref="M79:M85">G79*L79</f>
        <v>0</v>
      </c>
      <c r="N79" s="169">
        <v>15</v>
      </c>
      <c r="O79" s="170">
        <v>4</v>
      </c>
      <c r="P79" s="17" t="s">
        <v>112</v>
      </c>
    </row>
    <row r="80" spans="1:16" s="17" customFormat="1" ht="13.5" customHeight="1">
      <c r="A80" s="164" t="s">
        <v>205</v>
      </c>
      <c r="B80" s="164" t="s">
        <v>98</v>
      </c>
      <c r="C80" s="164" t="s">
        <v>206</v>
      </c>
      <c r="D80" s="17" t="s">
        <v>207</v>
      </c>
      <c r="E80" s="165" t="s">
        <v>208</v>
      </c>
      <c r="F80" s="164" t="s">
        <v>141</v>
      </c>
      <c r="G80" s="166">
        <v>34.782</v>
      </c>
      <c r="H80" s="167"/>
      <c r="I80" s="167">
        <f t="shared" si="0"/>
        <v>0</v>
      </c>
      <c r="J80" s="168">
        <v>0</v>
      </c>
      <c r="K80" s="166">
        <f t="shared" si="1"/>
        <v>0</v>
      </c>
      <c r="L80" s="168">
        <v>0</v>
      </c>
      <c r="M80" s="166">
        <f t="shared" si="2"/>
        <v>0</v>
      </c>
      <c r="N80" s="169">
        <v>15</v>
      </c>
      <c r="O80" s="170">
        <v>4</v>
      </c>
      <c r="P80" s="17" t="s">
        <v>112</v>
      </c>
    </row>
    <row r="81" spans="1:16" s="17" customFormat="1" ht="24" customHeight="1">
      <c r="A81" s="164" t="s">
        <v>209</v>
      </c>
      <c r="B81" s="164" t="s">
        <v>98</v>
      </c>
      <c r="C81" s="164" t="s">
        <v>206</v>
      </c>
      <c r="D81" s="17" t="s">
        <v>210</v>
      </c>
      <c r="E81" s="165" t="s">
        <v>211</v>
      </c>
      <c r="F81" s="164" t="s">
        <v>141</v>
      </c>
      <c r="G81" s="166">
        <v>34.782</v>
      </c>
      <c r="H81" s="167"/>
      <c r="I81" s="167">
        <f t="shared" si="0"/>
        <v>0</v>
      </c>
      <c r="J81" s="168">
        <v>0</v>
      </c>
      <c r="K81" s="166">
        <f t="shared" si="1"/>
        <v>0</v>
      </c>
      <c r="L81" s="168">
        <v>0</v>
      </c>
      <c r="M81" s="166">
        <f t="shared" si="2"/>
        <v>0</v>
      </c>
      <c r="N81" s="169">
        <v>15</v>
      </c>
      <c r="O81" s="170">
        <v>4</v>
      </c>
      <c r="P81" s="17" t="s">
        <v>112</v>
      </c>
    </row>
    <row r="82" spans="1:16" s="17" customFormat="1" ht="13.5" customHeight="1">
      <c r="A82" s="164" t="s">
        <v>212</v>
      </c>
      <c r="B82" s="164" t="s">
        <v>98</v>
      </c>
      <c r="C82" s="164" t="s">
        <v>206</v>
      </c>
      <c r="D82" s="17" t="s">
        <v>213</v>
      </c>
      <c r="E82" s="165" t="s">
        <v>214</v>
      </c>
      <c r="F82" s="164" t="s">
        <v>141</v>
      </c>
      <c r="G82" s="166">
        <v>521.73</v>
      </c>
      <c r="H82" s="167"/>
      <c r="I82" s="167">
        <f t="shared" si="0"/>
        <v>0</v>
      </c>
      <c r="J82" s="168">
        <v>0</v>
      </c>
      <c r="K82" s="166">
        <f t="shared" si="1"/>
        <v>0</v>
      </c>
      <c r="L82" s="168">
        <v>0</v>
      </c>
      <c r="M82" s="166">
        <f t="shared" si="2"/>
        <v>0</v>
      </c>
      <c r="N82" s="169">
        <v>15</v>
      </c>
      <c r="O82" s="170">
        <v>4</v>
      </c>
      <c r="P82" s="17" t="s">
        <v>112</v>
      </c>
    </row>
    <row r="83" spans="1:16" s="17" customFormat="1" ht="13.5" customHeight="1">
      <c r="A83" s="164" t="s">
        <v>215</v>
      </c>
      <c r="B83" s="164" t="s">
        <v>98</v>
      </c>
      <c r="C83" s="164" t="s">
        <v>206</v>
      </c>
      <c r="D83" s="17" t="s">
        <v>216</v>
      </c>
      <c r="E83" s="165" t="s">
        <v>217</v>
      </c>
      <c r="F83" s="164" t="s">
        <v>141</v>
      </c>
      <c r="G83" s="166">
        <v>34.782</v>
      </c>
      <c r="H83" s="167"/>
      <c r="I83" s="167">
        <f t="shared" si="0"/>
        <v>0</v>
      </c>
      <c r="J83" s="168">
        <v>0</v>
      </c>
      <c r="K83" s="166">
        <f t="shared" si="1"/>
        <v>0</v>
      </c>
      <c r="L83" s="168">
        <v>0</v>
      </c>
      <c r="M83" s="166">
        <f t="shared" si="2"/>
        <v>0</v>
      </c>
      <c r="N83" s="169">
        <v>15</v>
      </c>
      <c r="O83" s="170">
        <v>4</v>
      </c>
      <c r="P83" s="17" t="s">
        <v>112</v>
      </c>
    </row>
    <row r="84" spans="1:16" s="17" customFormat="1" ht="13.5" customHeight="1">
      <c r="A84" s="164" t="s">
        <v>218</v>
      </c>
      <c r="B84" s="164" t="s">
        <v>98</v>
      </c>
      <c r="C84" s="164" t="s">
        <v>206</v>
      </c>
      <c r="D84" s="17" t="s">
        <v>219</v>
      </c>
      <c r="E84" s="165" t="s">
        <v>220</v>
      </c>
      <c r="F84" s="164" t="s">
        <v>141</v>
      </c>
      <c r="G84" s="166">
        <v>34.782</v>
      </c>
      <c r="H84" s="167"/>
      <c r="I84" s="167">
        <f t="shared" si="0"/>
        <v>0</v>
      </c>
      <c r="J84" s="168">
        <v>0</v>
      </c>
      <c r="K84" s="166">
        <f t="shared" si="1"/>
        <v>0</v>
      </c>
      <c r="L84" s="168">
        <v>0</v>
      </c>
      <c r="M84" s="166">
        <f t="shared" si="2"/>
        <v>0</v>
      </c>
      <c r="N84" s="169">
        <v>15</v>
      </c>
      <c r="O84" s="170">
        <v>4</v>
      </c>
      <c r="P84" s="17" t="s">
        <v>112</v>
      </c>
    </row>
    <row r="85" spans="1:16" s="17" customFormat="1" ht="13.5" customHeight="1">
      <c r="A85" s="164" t="s">
        <v>221</v>
      </c>
      <c r="B85" s="164" t="s">
        <v>98</v>
      </c>
      <c r="C85" s="164" t="s">
        <v>206</v>
      </c>
      <c r="D85" s="17" t="s">
        <v>222</v>
      </c>
      <c r="E85" s="165" t="s">
        <v>223</v>
      </c>
      <c r="F85" s="164" t="s">
        <v>102</v>
      </c>
      <c r="G85" s="166">
        <v>83.16</v>
      </c>
      <c r="H85" s="167"/>
      <c r="I85" s="167">
        <f t="shared" si="0"/>
        <v>0</v>
      </c>
      <c r="J85" s="168">
        <v>0</v>
      </c>
      <c r="K85" s="166">
        <f t="shared" si="1"/>
        <v>0</v>
      </c>
      <c r="L85" s="168">
        <v>0.131</v>
      </c>
      <c r="M85" s="166">
        <f t="shared" si="2"/>
        <v>10.89396</v>
      </c>
      <c r="N85" s="169">
        <v>15</v>
      </c>
      <c r="O85" s="170">
        <v>4</v>
      </c>
      <c r="P85" s="17" t="s">
        <v>112</v>
      </c>
    </row>
    <row r="86" spans="4:18" s="17" customFormat="1" ht="15.75" customHeight="1">
      <c r="D86" s="173"/>
      <c r="E86" s="173" t="s">
        <v>154</v>
      </c>
      <c r="G86" s="177"/>
      <c r="P86" s="173" t="s">
        <v>112</v>
      </c>
      <c r="Q86" s="173" t="s">
        <v>96</v>
      </c>
      <c r="R86" s="173" t="s">
        <v>105</v>
      </c>
    </row>
    <row r="87" spans="4:18" s="17" customFormat="1" ht="15.75" customHeight="1">
      <c r="D87" s="173"/>
      <c r="E87" s="173" t="s">
        <v>224</v>
      </c>
      <c r="G87" s="177"/>
      <c r="P87" s="173" t="s">
        <v>112</v>
      </c>
      <c r="Q87" s="173" t="s">
        <v>96</v>
      </c>
      <c r="R87" s="173" t="s">
        <v>105</v>
      </c>
    </row>
    <row r="88" spans="4:18" s="17" customFormat="1" ht="15.75" customHeight="1">
      <c r="D88" s="171"/>
      <c r="E88" s="171" t="s">
        <v>225</v>
      </c>
      <c r="G88" s="172">
        <v>83.16</v>
      </c>
      <c r="P88" s="171" t="s">
        <v>112</v>
      </c>
      <c r="Q88" s="171" t="s">
        <v>103</v>
      </c>
      <c r="R88" s="171" t="s">
        <v>105</v>
      </c>
    </row>
    <row r="89" spans="4:18" s="17" customFormat="1" ht="15.75" customHeight="1">
      <c r="D89" s="175"/>
      <c r="E89" s="175" t="s">
        <v>107</v>
      </c>
      <c r="G89" s="176">
        <v>83.16</v>
      </c>
      <c r="P89" s="175" t="s">
        <v>112</v>
      </c>
      <c r="Q89" s="175" t="s">
        <v>108</v>
      </c>
      <c r="R89" s="175" t="s">
        <v>105</v>
      </c>
    </row>
    <row r="90" spans="1:16" s="17" customFormat="1" ht="24" customHeight="1">
      <c r="A90" s="164" t="s">
        <v>226</v>
      </c>
      <c r="B90" s="164" t="s">
        <v>98</v>
      </c>
      <c r="C90" s="164" t="s">
        <v>206</v>
      </c>
      <c r="D90" s="17" t="s">
        <v>227</v>
      </c>
      <c r="E90" s="165" t="s">
        <v>228</v>
      </c>
      <c r="F90" s="164" t="s">
        <v>102</v>
      </c>
      <c r="G90" s="166">
        <v>47.52</v>
      </c>
      <c r="H90" s="167"/>
      <c r="I90" s="167">
        <f>ROUND(G90*H90,2)</f>
        <v>0</v>
      </c>
      <c r="J90" s="168">
        <v>0</v>
      </c>
      <c r="K90" s="166">
        <f>G90*J90</f>
        <v>0</v>
      </c>
      <c r="L90" s="168">
        <v>0.059</v>
      </c>
      <c r="M90" s="166">
        <f>G90*L90</f>
        <v>2.80368</v>
      </c>
      <c r="N90" s="169">
        <v>15</v>
      </c>
      <c r="O90" s="170">
        <v>4</v>
      </c>
      <c r="P90" s="17" t="s">
        <v>112</v>
      </c>
    </row>
    <row r="91" spans="4:18" s="17" customFormat="1" ht="15.75" customHeight="1">
      <c r="D91" s="171"/>
      <c r="E91" s="171" t="s">
        <v>229</v>
      </c>
      <c r="G91" s="172">
        <v>47.52</v>
      </c>
      <c r="P91" s="171" t="s">
        <v>112</v>
      </c>
      <c r="Q91" s="171" t="s">
        <v>103</v>
      </c>
      <c r="R91" s="171" t="s">
        <v>105</v>
      </c>
    </row>
    <row r="92" spans="4:18" s="17" customFormat="1" ht="15.75" customHeight="1">
      <c r="D92" s="175"/>
      <c r="E92" s="175" t="s">
        <v>107</v>
      </c>
      <c r="G92" s="176">
        <v>47.52</v>
      </c>
      <c r="P92" s="175" t="s">
        <v>112</v>
      </c>
      <c r="Q92" s="175" t="s">
        <v>108</v>
      </c>
      <c r="R92" s="175" t="s">
        <v>105</v>
      </c>
    </row>
    <row r="93" spans="1:16" s="17" customFormat="1" ht="13.5" customHeight="1">
      <c r="A93" s="164" t="s">
        <v>230</v>
      </c>
      <c r="B93" s="164" t="s">
        <v>98</v>
      </c>
      <c r="C93" s="164" t="s">
        <v>231</v>
      </c>
      <c r="D93" s="17" t="s">
        <v>232</v>
      </c>
      <c r="E93" s="165" t="s">
        <v>233</v>
      </c>
      <c r="F93" s="164" t="s">
        <v>115</v>
      </c>
      <c r="G93" s="166">
        <v>59.4</v>
      </c>
      <c r="H93" s="167"/>
      <c r="I93" s="167">
        <f>ROUND(G93*H93,2)</f>
        <v>0</v>
      </c>
      <c r="J93" s="168">
        <v>0.10108</v>
      </c>
      <c r="K93" s="166">
        <f>G93*J93</f>
        <v>6.004152</v>
      </c>
      <c r="L93" s="168">
        <v>0</v>
      </c>
      <c r="M93" s="166">
        <f>G93*L93</f>
        <v>0</v>
      </c>
      <c r="N93" s="169">
        <v>15</v>
      </c>
      <c r="O93" s="170">
        <v>4</v>
      </c>
      <c r="P93" s="17" t="s">
        <v>112</v>
      </c>
    </row>
    <row r="94" spans="1:16" s="17" customFormat="1" ht="13.5" customHeight="1">
      <c r="A94" s="178" t="s">
        <v>234</v>
      </c>
      <c r="B94" s="178" t="s">
        <v>235</v>
      </c>
      <c r="C94" s="178" t="s">
        <v>236</v>
      </c>
      <c r="D94" s="179" t="s">
        <v>237</v>
      </c>
      <c r="E94" s="180" t="s">
        <v>238</v>
      </c>
      <c r="F94" s="178" t="s">
        <v>239</v>
      </c>
      <c r="G94" s="181">
        <v>65.34</v>
      </c>
      <c r="H94" s="182"/>
      <c r="I94" s="182">
        <f>ROUND(G94*H94,2)</f>
        <v>0</v>
      </c>
      <c r="J94" s="183">
        <v>0.028</v>
      </c>
      <c r="K94" s="181">
        <f>G94*J94</f>
        <v>1.82952</v>
      </c>
      <c r="L94" s="183">
        <v>0</v>
      </c>
      <c r="M94" s="181">
        <f>G94*L94</f>
        <v>0</v>
      </c>
      <c r="N94" s="184">
        <v>15</v>
      </c>
      <c r="O94" s="185">
        <v>8</v>
      </c>
      <c r="P94" s="179" t="s">
        <v>112</v>
      </c>
    </row>
    <row r="95" spans="1:16" s="17" customFormat="1" ht="13.5" customHeight="1">
      <c r="A95" s="164" t="s">
        <v>240</v>
      </c>
      <c r="B95" s="164" t="s">
        <v>98</v>
      </c>
      <c r="C95" s="164" t="s">
        <v>206</v>
      </c>
      <c r="D95" s="17" t="s">
        <v>241</v>
      </c>
      <c r="E95" s="165" t="s">
        <v>242</v>
      </c>
      <c r="F95" s="164" t="s">
        <v>102</v>
      </c>
      <c r="G95" s="166">
        <v>95.95</v>
      </c>
      <c r="H95" s="167"/>
      <c r="I95" s="167">
        <f>ROUND(G95*H95,2)</f>
        <v>0</v>
      </c>
      <c r="J95" s="168">
        <v>0</v>
      </c>
      <c r="K95" s="166">
        <f>G95*J95</f>
        <v>0</v>
      </c>
      <c r="L95" s="168">
        <v>0.046</v>
      </c>
      <c r="M95" s="166">
        <f>G95*L95</f>
        <v>4.4137</v>
      </c>
      <c r="N95" s="169">
        <v>15</v>
      </c>
      <c r="O95" s="170">
        <v>4</v>
      </c>
      <c r="P95" s="17" t="s">
        <v>112</v>
      </c>
    </row>
    <row r="96" spans="4:18" s="17" customFormat="1" ht="15.75" customHeight="1">
      <c r="D96" s="171"/>
      <c r="E96" s="171" t="s">
        <v>182</v>
      </c>
      <c r="G96" s="172">
        <v>95.95</v>
      </c>
      <c r="P96" s="171" t="s">
        <v>112</v>
      </c>
      <c r="Q96" s="171" t="s">
        <v>103</v>
      </c>
      <c r="R96" s="171" t="s">
        <v>105</v>
      </c>
    </row>
    <row r="97" spans="4:18" s="17" customFormat="1" ht="15.75" customHeight="1">
      <c r="D97" s="175"/>
      <c r="E97" s="175" t="s">
        <v>107</v>
      </c>
      <c r="G97" s="176">
        <v>95.95</v>
      </c>
      <c r="P97" s="175" t="s">
        <v>112</v>
      </c>
      <c r="Q97" s="175" t="s">
        <v>108</v>
      </c>
      <c r="R97" s="175" t="s">
        <v>105</v>
      </c>
    </row>
    <row r="98" spans="2:16" s="136" customFormat="1" ht="12.75" customHeight="1">
      <c r="B98" s="137" t="s">
        <v>55</v>
      </c>
      <c r="D98" s="138" t="s">
        <v>51</v>
      </c>
      <c r="E98" s="138" t="s">
        <v>243</v>
      </c>
      <c r="I98" s="139">
        <f>I99</f>
        <v>0</v>
      </c>
      <c r="K98" s="140">
        <f>K99</f>
        <v>0.57541704</v>
      </c>
      <c r="M98" s="140">
        <f>M99</f>
        <v>0</v>
      </c>
      <c r="P98" s="138" t="s">
        <v>95</v>
      </c>
    </row>
    <row r="99" spans="2:16" s="136" customFormat="1" ht="12.75" customHeight="1">
      <c r="B99" s="141" t="s">
        <v>55</v>
      </c>
      <c r="D99" s="142" t="s">
        <v>244</v>
      </c>
      <c r="E99" s="142" t="s">
        <v>245</v>
      </c>
      <c r="I99" s="143">
        <f>SUM(I100:I109)</f>
        <v>0</v>
      </c>
      <c r="K99" s="144">
        <f>SUM(K100:K109)</f>
        <v>0.57541704</v>
      </c>
      <c r="M99" s="144">
        <f>SUM(M100:M109)</f>
        <v>0</v>
      </c>
      <c r="P99" s="142" t="s">
        <v>96</v>
      </c>
    </row>
    <row r="100" spans="1:16" s="17" customFormat="1" ht="13.5" customHeight="1">
      <c r="A100" s="164" t="s">
        <v>246</v>
      </c>
      <c r="B100" s="164" t="s">
        <v>98</v>
      </c>
      <c r="C100" s="164" t="s">
        <v>244</v>
      </c>
      <c r="D100" s="17" t="s">
        <v>247</v>
      </c>
      <c r="E100" s="165" t="s">
        <v>248</v>
      </c>
      <c r="F100" s="164" t="s">
        <v>102</v>
      </c>
      <c r="G100" s="166">
        <v>95.04</v>
      </c>
      <c r="H100" s="167"/>
      <c r="I100" s="167">
        <f>ROUND(G100*H100,2)</f>
        <v>0</v>
      </c>
      <c r="J100" s="168">
        <v>0.00017</v>
      </c>
      <c r="K100" s="166">
        <f>G100*J100</f>
        <v>0.016156800000000002</v>
      </c>
      <c r="L100" s="168">
        <v>0</v>
      </c>
      <c r="M100" s="166">
        <f>G100*L100</f>
        <v>0</v>
      </c>
      <c r="N100" s="169">
        <v>15</v>
      </c>
      <c r="O100" s="170">
        <v>16</v>
      </c>
      <c r="P100" s="17" t="s">
        <v>103</v>
      </c>
    </row>
    <row r="101" spans="4:18" s="17" customFormat="1" ht="15.75" customHeight="1">
      <c r="D101" s="171"/>
      <c r="E101" s="171" t="s">
        <v>249</v>
      </c>
      <c r="G101" s="172">
        <v>95.04</v>
      </c>
      <c r="P101" s="171" t="s">
        <v>103</v>
      </c>
      <c r="Q101" s="171" t="s">
        <v>103</v>
      </c>
      <c r="R101" s="171" t="s">
        <v>105</v>
      </c>
    </row>
    <row r="102" spans="4:18" s="17" customFormat="1" ht="15.75" customHeight="1">
      <c r="D102" s="175"/>
      <c r="E102" s="175" t="s">
        <v>107</v>
      </c>
      <c r="G102" s="176">
        <v>95.04</v>
      </c>
      <c r="P102" s="175" t="s">
        <v>103</v>
      </c>
      <c r="Q102" s="175" t="s">
        <v>108</v>
      </c>
      <c r="R102" s="175" t="s">
        <v>105</v>
      </c>
    </row>
    <row r="103" spans="1:16" s="17" customFormat="1" ht="13.5" customHeight="1">
      <c r="A103" s="178" t="s">
        <v>250</v>
      </c>
      <c r="B103" s="178" t="s">
        <v>235</v>
      </c>
      <c r="C103" s="178" t="s">
        <v>236</v>
      </c>
      <c r="D103" s="179" t="s">
        <v>251</v>
      </c>
      <c r="E103" s="180" t="s">
        <v>252</v>
      </c>
      <c r="F103" s="178" t="s">
        <v>141</v>
      </c>
      <c r="G103" s="181">
        <v>0.033</v>
      </c>
      <c r="H103" s="182"/>
      <c r="I103" s="182">
        <f aca="true" t="shared" si="3" ref="I103:I109">ROUND(G103*H103,2)</f>
        <v>0</v>
      </c>
      <c r="J103" s="183">
        <v>1</v>
      </c>
      <c r="K103" s="181">
        <f aca="true" t="shared" si="4" ref="K103:K109">G103*J103</f>
        <v>0.033</v>
      </c>
      <c r="L103" s="183">
        <v>0</v>
      </c>
      <c r="M103" s="181">
        <f aca="true" t="shared" si="5" ref="M103:M109">G103*L103</f>
        <v>0</v>
      </c>
      <c r="N103" s="184">
        <v>15</v>
      </c>
      <c r="O103" s="185">
        <v>32</v>
      </c>
      <c r="P103" s="179" t="s">
        <v>103</v>
      </c>
    </row>
    <row r="104" spans="1:16" s="17" customFormat="1" ht="13.5" customHeight="1">
      <c r="A104" s="164" t="s">
        <v>253</v>
      </c>
      <c r="B104" s="164" t="s">
        <v>98</v>
      </c>
      <c r="C104" s="164" t="s">
        <v>244</v>
      </c>
      <c r="D104" s="17" t="s">
        <v>254</v>
      </c>
      <c r="E104" s="165" t="s">
        <v>255</v>
      </c>
      <c r="F104" s="164" t="s">
        <v>102</v>
      </c>
      <c r="G104" s="166">
        <v>95.04</v>
      </c>
      <c r="H104" s="167"/>
      <c r="I104" s="167">
        <f t="shared" si="3"/>
        <v>0</v>
      </c>
      <c r="J104" s="168">
        <v>0.0004</v>
      </c>
      <c r="K104" s="166">
        <f t="shared" si="4"/>
        <v>0.038016</v>
      </c>
      <c r="L104" s="168">
        <v>0</v>
      </c>
      <c r="M104" s="166">
        <f t="shared" si="5"/>
        <v>0</v>
      </c>
      <c r="N104" s="169">
        <v>15</v>
      </c>
      <c r="O104" s="170">
        <v>16</v>
      </c>
      <c r="P104" s="17" t="s">
        <v>103</v>
      </c>
    </row>
    <row r="105" spans="1:16" s="17" customFormat="1" ht="13.5" customHeight="1">
      <c r="A105" s="178" t="s">
        <v>256</v>
      </c>
      <c r="B105" s="178" t="s">
        <v>235</v>
      </c>
      <c r="C105" s="178" t="s">
        <v>236</v>
      </c>
      <c r="D105" s="179" t="s">
        <v>257</v>
      </c>
      <c r="E105" s="180" t="s">
        <v>258</v>
      </c>
      <c r="F105" s="178" t="s">
        <v>102</v>
      </c>
      <c r="G105" s="181">
        <v>114.048</v>
      </c>
      <c r="H105" s="182"/>
      <c r="I105" s="182">
        <f t="shared" si="3"/>
        <v>0</v>
      </c>
      <c r="J105" s="183">
        <v>0.00388</v>
      </c>
      <c r="K105" s="181">
        <f t="shared" si="4"/>
        <v>0.44250624000000005</v>
      </c>
      <c r="L105" s="183">
        <v>0</v>
      </c>
      <c r="M105" s="181">
        <f t="shared" si="5"/>
        <v>0</v>
      </c>
      <c r="N105" s="184">
        <v>15</v>
      </c>
      <c r="O105" s="185">
        <v>32</v>
      </c>
      <c r="P105" s="179" t="s">
        <v>103</v>
      </c>
    </row>
    <row r="106" spans="1:16" s="17" customFormat="1" ht="13.5" customHeight="1">
      <c r="A106" s="164" t="s">
        <v>259</v>
      </c>
      <c r="B106" s="164" t="s">
        <v>98</v>
      </c>
      <c r="C106" s="164" t="s">
        <v>244</v>
      </c>
      <c r="D106" s="17" t="s">
        <v>260</v>
      </c>
      <c r="E106" s="165" t="s">
        <v>261</v>
      </c>
      <c r="F106" s="164" t="s">
        <v>102</v>
      </c>
      <c r="G106" s="166">
        <v>83.16</v>
      </c>
      <c r="H106" s="167"/>
      <c r="I106" s="167">
        <f t="shared" si="3"/>
        <v>0</v>
      </c>
      <c r="J106" s="168">
        <v>0</v>
      </c>
      <c r="K106" s="166">
        <f t="shared" si="4"/>
        <v>0</v>
      </c>
      <c r="L106" s="168">
        <v>0</v>
      </c>
      <c r="M106" s="166">
        <f t="shared" si="5"/>
        <v>0</v>
      </c>
      <c r="N106" s="169">
        <v>15</v>
      </c>
      <c r="O106" s="170">
        <v>16</v>
      </c>
      <c r="P106" s="17" t="s">
        <v>103</v>
      </c>
    </row>
    <row r="107" spans="1:16" s="17" customFormat="1" ht="13.5" customHeight="1">
      <c r="A107" s="178" t="s">
        <v>262</v>
      </c>
      <c r="B107" s="178" t="s">
        <v>235</v>
      </c>
      <c r="C107" s="178" t="s">
        <v>236</v>
      </c>
      <c r="D107" s="179" t="s">
        <v>263</v>
      </c>
      <c r="E107" s="180" t="s">
        <v>264</v>
      </c>
      <c r="F107" s="178" t="s">
        <v>102</v>
      </c>
      <c r="G107" s="181">
        <v>91.476</v>
      </c>
      <c r="H107" s="182"/>
      <c r="I107" s="182">
        <f t="shared" si="3"/>
        <v>0</v>
      </c>
      <c r="J107" s="183">
        <v>0.0005</v>
      </c>
      <c r="K107" s="181">
        <f t="shared" si="4"/>
        <v>0.045738</v>
      </c>
      <c r="L107" s="183">
        <v>0</v>
      </c>
      <c r="M107" s="181">
        <f t="shared" si="5"/>
        <v>0</v>
      </c>
      <c r="N107" s="184">
        <v>15</v>
      </c>
      <c r="O107" s="185">
        <v>32</v>
      </c>
      <c r="P107" s="179" t="s">
        <v>103</v>
      </c>
    </row>
    <row r="108" spans="1:16" s="17" customFormat="1" ht="13.5" customHeight="1">
      <c r="A108" s="164" t="s">
        <v>265</v>
      </c>
      <c r="B108" s="164" t="s">
        <v>98</v>
      </c>
      <c r="C108" s="164" t="s">
        <v>244</v>
      </c>
      <c r="D108" s="17" t="s">
        <v>266</v>
      </c>
      <c r="E108" s="165" t="s">
        <v>267</v>
      </c>
      <c r="F108" s="164" t="s">
        <v>115</v>
      </c>
      <c r="G108" s="166">
        <v>59.4</v>
      </c>
      <c r="H108" s="167"/>
      <c r="I108" s="167">
        <f t="shared" si="3"/>
        <v>0</v>
      </c>
      <c r="J108" s="168">
        <v>0</v>
      </c>
      <c r="K108" s="166">
        <f t="shared" si="4"/>
        <v>0</v>
      </c>
      <c r="L108" s="168">
        <v>0</v>
      </c>
      <c r="M108" s="166">
        <f t="shared" si="5"/>
        <v>0</v>
      </c>
      <c r="N108" s="169">
        <v>15</v>
      </c>
      <c r="O108" s="170">
        <v>16</v>
      </c>
      <c r="P108" s="17" t="s">
        <v>103</v>
      </c>
    </row>
    <row r="109" spans="1:16" s="17" customFormat="1" ht="13.5" customHeight="1">
      <c r="A109" s="164" t="s">
        <v>268</v>
      </c>
      <c r="B109" s="164" t="s">
        <v>98</v>
      </c>
      <c r="C109" s="164" t="s">
        <v>244</v>
      </c>
      <c r="D109" s="17" t="s">
        <v>269</v>
      </c>
      <c r="E109" s="165" t="s">
        <v>270</v>
      </c>
      <c r="F109" s="164" t="s">
        <v>49</v>
      </c>
      <c r="G109" s="166"/>
      <c r="H109" s="167">
        <v>3.05</v>
      </c>
      <c r="I109" s="167">
        <f t="shared" si="3"/>
        <v>0</v>
      </c>
      <c r="J109" s="168">
        <v>0</v>
      </c>
      <c r="K109" s="166">
        <f t="shared" si="4"/>
        <v>0</v>
      </c>
      <c r="L109" s="168">
        <v>0</v>
      </c>
      <c r="M109" s="166">
        <f t="shared" si="5"/>
        <v>0</v>
      </c>
      <c r="N109" s="169">
        <v>15</v>
      </c>
      <c r="O109" s="170">
        <v>16</v>
      </c>
      <c r="P109" s="17" t="s">
        <v>103</v>
      </c>
    </row>
    <row r="110" spans="5:13" s="149" customFormat="1" ht="12.75" customHeight="1">
      <c r="E110" s="150" t="s">
        <v>79</v>
      </c>
      <c r="I110" s="151">
        <f>I14+I98</f>
        <v>0</v>
      </c>
      <c r="K110" s="152">
        <f>K14+K98</f>
        <v>45.68121834</v>
      </c>
      <c r="M110" s="152">
        <f>M14+M98</f>
        <v>34.781949999999995</v>
      </c>
    </row>
  </sheetData>
  <sheetProtection/>
  <printOptions horizontalCentered="1"/>
  <pageMargins left="0.7874015748031497" right="0.7874015748031497" top="0.5905511811023623" bottom="0.5905511811023623" header="0" footer="0.1968503937007874"/>
  <pageSetup fitToHeight="999" horizontalDpi="600" verticalDpi="600" orientation="landscape" paperSize="9" r:id="rId1"/>
  <headerFooter alignWithMargins="0">
    <oddFooter>&amp;C&amp;8Stránka &amp;P /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 customHeight="1"/>
  <cols>
    <col min="1" max="16384" width="9.00390625" style="1" customWidth="1"/>
  </cols>
  <sheetData/>
  <sheetProtection/>
  <printOptions/>
  <pageMargins left="0.699999988079071" right="0.699999988079071" top="0.75" bottom="0.75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Čončka Radomír</cp:lastModifiedBy>
  <cp:lastPrinted>2015-11-22T10:07:35Z</cp:lastPrinted>
  <dcterms:modified xsi:type="dcterms:W3CDTF">2015-11-25T05:58:25Z</dcterms:modified>
  <cp:category/>
  <cp:version/>
  <cp:contentType/>
  <cp:contentStatus/>
</cp:coreProperties>
</file>