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>
    <definedName name="_xlnm.Print_Titles" localSheetId="2">'Rozpocet'!$11:$13</definedName>
  </definedNames>
  <calcPr fullCalcOnLoad="1"/>
</workbook>
</file>

<file path=xl/sharedStrings.xml><?xml version="1.0" encoding="utf-8"?>
<sst xmlns="http://schemas.openxmlformats.org/spreadsheetml/2006/main" count="2652" uniqueCount="699">
  <si>
    <t>Název stavby</t>
  </si>
  <si>
    <t>SO 1 - BYTOVÝ DŮM - SLÁDKOVA 6 - STAVEBNÍ ÚPRAVY DOMU</t>
  </si>
  <si>
    <t>JKSO</t>
  </si>
  <si>
    <t>803 59</t>
  </si>
  <si>
    <t>Kód stavby</t>
  </si>
  <si>
    <t>N15-061</t>
  </si>
  <si>
    <t>Název objektu</t>
  </si>
  <si>
    <t>D.1.1 - ARCHITEKTONICKO STAVEBNÍ ŘEŠENÍ - (rozsah a sestavení dle DSP)</t>
  </si>
  <si>
    <t>EČO</t>
  </si>
  <si>
    <t>Kód objektu</t>
  </si>
  <si>
    <t>1-DI-1</t>
  </si>
  <si>
    <t>Název části</t>
  </si>
  <si>
    <t xml:space="preserve"> </t>
  </si>
  <si>
    <t>Místo</t>
  </si>
  <si>
    <t>Ostrava</t>
  </si>
  <si>
    <t>Kód části</t>
  </si>
  <si>
    <t>Název podčásti</t>
  </si>
  <si>
    <t>Kód podčásti</t>
  </si>
  <si>
    <t>IČ</t>
  </si>
  <si>
    <t>DIČ</t>
  </si>
  <si>
    <t>Objednatel</t>
  </si>
  <si>
    <t>STATUTÁRNÍ MĚSTO OSTRAVA-Měobv M.OSTRAVA A PŘÍVOZ</t>
  </si>
  <si>
    <t>Projektant</t>
  </si>
  <si>
    <t>KANIA a.s., Špálova 80/9, Ostrava-Přívoz</t>
  </si>
  <si>
    <t>Zhotovitel</t>
  </si>
  <si>
    <t>Dle výběrového řízení</t>
  </si>
  <si>
    <t>Rozpočet číslo</t>
  </si>
  <si>
    <t>Zpracoval</t>
  </si>
  <si>
    <t>Dne</t>
  </si>
  <si>
    <t>N-2015-260</t>
  </si>
  <si>
    <t>KANIA a.s.</t>
  </si>
  <si>
    <t>22.11.2015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</si>
  <si>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</si>
  <si>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</si>
  <si>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</si>
  <si>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</si>
  <si>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</si>
  <si>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</si>
  <si>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</si>
  <si>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</si>
  <si>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</si>
  <si>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</si>
  <si>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</si>
  <si>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</si>
  <si>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</si>
  <si>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</si>
  <si>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</si>
  <si>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</si>
  <si>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</si>
  <si>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%</t>
  </si>
  <si>
    <t>Montáž</t>
  </si>
  <si>
    <t>PSV</t>
  </si>
  <si>
    <t>"M"</t>
  </si>
  <si>
    <t>ZRN (ř. 1-6)</t>
  </si>
  <si>
    <t>NUS (ř. 13-18)</t>
  </si>
  <si>
    <t>HZS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</si>
  <si>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</si>
  <si>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</si>
  <si>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</si>
  <si>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</si>
  <si>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</si>
  <si>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</si>
  <si>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</si>
  <si>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</si>
  <si>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</si>
  <si>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</si>
  <si>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</si>
  <si>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</si>
  <si>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</si>
  <si>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</si>
  <si>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</si>
  <si>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</si>
  <si>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</si>
  <si>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</si>
  <si>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</si>
  <si>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</si>
  <si>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</si>
  <si>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</si>
  <si>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</si>
  <si>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</si>
  <si>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</si>
  <si>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</si>
  <si>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</si>
  <si>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</si>
  <si>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</si>
  <si>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</si>
  <si>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</si>
  <si>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</si>
  <si>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</si>
  <si>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</si>
  <si>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</si>
  <si>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</si>
  <si>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</si>
  <si>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</si>
  <si>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</si>
  <si>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</si>
  <si>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</si>
  <si>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3</t>
  </si>
  <si>
    <t>Svislé a kompletní konstrukce</t>
  </si>
  <si>
    <t>1</t>
  </si>
  <si>
    <t>K</t>
  </si>
  <si>
    <t>011</t>
  </si>
  <si>
    <t>311231115</t>
  </si>
  <si>
    <t>Zdivo a zazdívky z cihel CP dl 290 mm pevnosti P 7 až 15 na SMS 5 MPa, vč. ukotvení ke stávajícím konstrukcím</t>
  </si>
  <si>
    <t>m3</t>
  </si>
  <si>
    <t>2</t>
  </si>
  <si>
    <t>"komplet.provedení dle specif.PD a TZ vč. všech souvisejí.prací a dodávek-viz DSP-SO01-02-08(BP)9-15(NS)"</t>
  </si>
  <si>
    <t>-1</t>
  </si>
  <si>
    <t>(0,6*0,95*0,1*14)+(1,2*2,15*0,15*14)+(1,8*0,8*0,375)</t>
  </si>
  <si>
    <t>(1,35)</t>
  </si>
  <si>
    <t>Součet</t>
  </si>
  <si>
    <t>4</t>
  </si>
  <si>
    <t>014</t>
  </si>
  <si>
    <t>317944321</t>
  </si>
  <si>
    <t>Válcované nosníky do č.12 dodatečně osazované do připravených otvorů</t>
  </si>
  <si>
    <t>t</t>
  </si>
  <si>
    <t>((1*3)+(2*2))*8,34/1000</t>
  </si>
  <si>
    <t>342272323</t>
  </si>
  <si>
    <t>Příčky tl 100 mm z pórobetonových přesných hladkých příčkovek objemové hmotnosti 500 kg/m3, vč. systémových překladů a ukotvení ke stávajícím konstrukcím</t>
  </si>
  <si>
    <t>m2</t>
  </si>
  <si>
    <t>(1,95*2,65*3)</t>
  </si>
  <si>
    <t>346244353</t>
  </si>
  <si>
    <t xml:space="preserve">Obezdívka koupelnových van ploch rovných tl 75 mm z pórobetonových přesných příčkovek hladkých </t>
  </si>
  <si>
    <t>(14,7)</t>
  </si>
  <si>
    <t>5</t>
  </si>
  <si>
    <t>346244395</t>
  </si>
  <si>
    <t>Plentování v do 200 mm válcovaných nosníků cihlami, MC, výztužné pletivo</t>
  </si>
  <si>
    <t>(2,7)</t>
  </si>
  <si>
    <t>6</t>
  </si>
  <si>
    <t>Úpravy povrchů, podlahy a osazování výplní</t>
  </si>
  <si>
    <t>611142012</t>
  </si>
  <si>
    <t>Potažení vnitřních stropů rabicovým pletivem</t>
  </si>
  <si>
    <t>7</t>
  </si>
  <si>
    <t>611321141</t>
  </si>
  <si>
    <t>Vápenocementová omítka štuková dvouvrstvá vnitřních stropů rovných nanášená ručně</t>
  </si>
  <si>
    <t>8</t>
  </si>
  <si>
    <t>611321191</t>
  </si>
  <si>
    <t>Příplatek k vápenocementové omítce vnitřních stropů za každých dalších 5 mm tloušťky ručně</t>
  </si>
  <si>
    <t>9</t>
  </si>
  <si>
    <t>611423231</t>
  </si>
  <si>
    <t>Oprava vnitřních omítek vápenných štukových stropů s tkaninou v rozsahu do 10 %</t>
  </si>
  <si>
    <t>10</t>
  </si>
  <si>
    <t>611423331</t>
  </si>
  <si>
    <t>Oprava vnitřních omítek vápenných štukových stropů s tkaninou v rozsahu do 30 %</t>
  </si>
  <si>
    <t>11</t>
  </si>
  <si>
    <t>611423431</t>
  </si>
  <si>
    <t>Oprava vnitřních omítek vápenných štukových stropů s tkaninou v rozsahu do 50 %</t>
  </si>
  <si>
    <t>12</t>
  </si>
  <si>
    <t>611424291</t>
  </si>
  <si>
    <t>Příplatek k opravám vnitřních omítek vápenných stropů v rozsahu do 10 % ZKD 10 mm tloušťky</t>
  </si>
  <si>
    <t>13</t>
  </si>
  <si>
    <t>611424391</t>
  </si>
  <si>
    <t>Příplatek k opravám vnitřních omítek vápenných stropů v rozsahu do 30 % ZKD 10 mm tloušťky</t>
  </si>
  <si>
    <t>14</t>
  </si>
  <si>
    <t>611424491</t>
  </si>
  <si>
    <t>Příplatek k opravám vnitřních omítek vápenných stropů v rozsahu do 50 % ZKD 10 mm tloušťky</t>
  </si>
  <si>
    <t>15</t>
  </si>
  <si>
    <t>612142001</t>
  </si>
  <si>
    <t>Potažení vnitřních stěn sklovláknitým pletivem vtlačeným do tenkovrstvé hmoty</t>
  </si>
  <si>
    <t>"viz vyzdívky" 1,1*2*(15,503)</t>
  </si>
  <si>
    <t>16</t>
  </si>
  <si>
    <t>612321121</t>
  </si>
  <si>
    <t>Vápenocementová omítka hladká jednovrstvá vnitřních stěn nanášená ručně</t>
  </si>
  <si>
    <t>17</t>
  </si>
  <si>
    <t>612321141</t>
  </si>
  <si>
    <t>Vápenocementová omítka štuková dvouvrstvá vnitřních stěn nanášená ručně</t>
  </si>
  <si>
    <t>18</t>
  </si>
  <si>
    <t>612321191</t>
  </si>
  <si>
    <t>Příplatek k vápenocementové omítce vnitřních stěn za každých dalších 5 mm tloušťky ručně</t>
  </si>
  <si>
    <t>19</t>
  </si>
  <si>
    <t>20</t>
  </si>
  <si>
    <t>612409999</t>
  </si>
  <si>
    <t>Začištění omítek kolem oken vnějších/vnitřních - vč. dodávky APU/začišťovací lišty</t>
  </si>
  <si>
    <t>m</t>
  </si>
  <si>
    <t>21</t>
  </si>
  <si>
    <t>612421231</t>
  </si>
  <si>
    <t>Oprava vnitřních omítek štukových stěn MV v rozsahu do 10 %</t>
  </si>
  <si>
    <t>22</t>
  </si>
  <si>
    <t>612421331</t>
  </si>
  <si>
    <t>Oprava vnitřních omítek štukových stěn MV v rozsahu do 30 %</t>
  </si>
  <si>
    <t>23</t>
  </si>
  <si>
    <t>612421431</t>
  </si>
  <si>
    <t>Oprava vnitřních omítek štukových stěn MV v rozsahu do 50 %</t>
  </si>
  <si>
    <t>24</t>
  </si>
  <si>
    <t>612422291</t>
  </si>
  <si>
    <t>Příplatek k opravám vnitřních omítek stěn v rozsahu do10 % ZKD 10 mm tloušťky</t>
  </si>
  <si>
    <t>25</t>
  </si>
  <si>
    <t>612422391</t>
  </si>
  <si>
    <t>Příplatek k opravám vnitřních omítek stěn v rozsahu do 30 % ZKD 10 mm tloušťky</t>
  </si>
  <si>
    <t>26</t>
  </si>
  <si>
    <t>612422491</t>
  </si>
  <si>
    <t>Příplatek k opravám vnitřních omítek stěn v rozsahu do 50 % ZKD 10 mm tloušťky</t>
  </si>
  <si>
    <t>27</t>
  </si>
  <si>
    <t>612425921</t>
  </si>
  <si>
    <t>Omítka vápenná hladká vnitřního ostění okenního nebo dveřního</t>
  </si>
  <si>
    <t>28</t>
  </si>
  <si>
    <t>612425931</t>
  </si>
  <si>
    <t>Omítka vápenná štuková vnitřního ostění okenního nebo dveřního</t>
  </si>
  <si>
    <t>29</t>
  </si>
  <si>
    <t>612471413</t>
  </si>
  <si>
    <t>Tenkovrstvá úprava vnitřních stěn tl do 3 mm aktivovaným štukem s disperzní přilnavou přísadou</t>
  </si>
  <si>
    <t>30</t>
  </si>
  <si>
    <t>612473186</t>
  </si>
  <si>
    <t>Příplatek k vnitřní omítce zdiva vápenocementové ze suchých směsí za zabudované rohovníky</t>
  </si>
  <si>
    <t>(417,5*1,15)</t>
  </si>
  <si>
    <t>31</t>
  </si>
  <si>
    <t>622212350</t>
  </si>
  <si>
    <t xml:space="preserve">Zateplení parapetů deskami XPS tl. 20 mm </t>
  </si>
  <si>
    <t>(114,1*0,45)</t>
  </si>
  <si>
    <t>32</t>
  </si>
  <si>
    <t>622321141</t>
  </si>
  <si>
    <t>Vápenocementová omítka štuková dvouvrstvá vnějších stěn nanášená ručně</t>
  </si>
  <si>
    <t>33</t>
  </si>
  <si>
    <t>622422121</t>
  </si>
  <si>
    <t>Oprava vnějších omítek štukových MV nebo MVC členitosti I nebo II v rozsahu do 10 %</t>
  </si>
  <si>
    <t>34</t>
  </si>
  <si>
    <t>622422521</t>
  </si>
  <si>
    <t>Oprava vnějších omítek štukových MV nebo MVC členitosti I nebo II v rozsahu do 50 %</t>
  </si>
  <si>
    <t>35</t>
  </si>
  <si>
    <t>622611133</t>
  </si>
  <si>
    <t>Nátěr silikonový dvojnásobný vnějších omítaných stěn včetně penetrace provedený ručně</t>
  </si>
  <si>
    <t>36</t>
  </si>
  <si>
    <t>622903110</t>
  </si>
  <si>
    <t>Mytí s odmaštěním vnějších omítek stupně složitosti 1 a 2 tlakovou vodou</t>
  </si>
  <si>
    <t>(875,92+133,87)</t>
  </si>
  <si>
    <t>37</t>
  </si>
  <si>
    <t>622903222</t>
  </si>
  <si>
    <t>Hloubková penetrace podkladu vnějších stěn a podhledů</t>
  </si>
  <si>
    <t>38</t>
  </si>
  <si>
    <t>622903920</t>
  </si>
  <si>
    <t xml:space="preserve">Očištění povrchu stěn vnějších tlakovou vodou </t>
  </si>
  <si>
    <t>"oprava omítek vnějších" (875,92*0,1)+(133,87*0,5)</t>
  </si>
  <si>
    <t>39</t>
  </si>
  <si>
    <t>632450132</t>
  </si>
  <si>
    <t>Vyrovnávací cementový potěr tl do 30 mm ze suchých směsí provedený v ploše</t>
  </si>
  <si>
    <t>"v jednotkové ceně zahrnuto vyčištění a odmaštění podkladu"</t>
  </si>
  <si>
    <t>"S1" (7,06*14)</t>
  </si>
  <si>
    <t>"S3" (3,33*14)</t>
  </si>
  <si>
    <t>40</t>
  </si>
  <si>
    <t>632451022</t>
  </si>
  <si>
    <t>Vyrovnávací potěr tl do 30 mm z MC 15 provedený v pásu</t>
  </si>
  <si>
    <t>"vyrovnání parapetů" (114,1*0,45)</t>
  </si>
  <si>
    <t>Ostatní konstrukce a práce-bourání</t>
  </si>
  <si>
    <t>95</t>
  </si>
  <si>
    <t>Různé dokončovací konstrukce a práce pozemních staveb</t>
  </si>
  <si>
    <t>41</t>
  </si>
  <si>
    <t>PK</t>
  </si>
  <si>
    <t>950001112</t>
  </si>
  <si>
    <t>Demontáž poštovních schránek</t>
  </si>
  <si>
    <t>soubor</t>
  </si>
  <si>
    <t>(1,0)</t>
  </si>
  <si>
    <t>42</t>
  </si>
  <si>
    <t>950001122</t>
  </si>
  <si>
    <t>Vybourání kachlových kamen</t>
  </si>
  <si>
    <t>43</t>
  </si>
  <si>
    <t>950001113</t>
  </si>
  <si>
    <t xml:space="preserve">Výpomoce - bourací a zednické práce pro řemesla (elektro, ZTI,ÚT a další) - vysekání drážek, provedení prostupů a průrazů, zednické zapravení </t>
  </si>
  <si>
    <t>"komplet.provedení dle specif.PD a TZ vč. všech souvisejí.prací a dodávek-viz DSP-SO01-02-09(BP)10-18(NS)"</t>
  </si>
  <si>
    <t>"v jednotkové ceně zahrnuty náklady na veškeré přesuny, likvidaci odpadů dle zákona, potřebné dodávky materiálů"</t>
  </si>
  <si>
    <t>(200,0)</t>
  </si>
  <si>
    <t>44</t>
  </si>
  <si>
    <t>950001222</t>
  </si>
  <si>
    <t xml:space="preserve">Demontáže rozvodů, prvků a zařízení - (elektro, ZTI,ÚT a další) </t>
  </si>
  <si>
    <t>"v jednotkové ceně zahrnuty náklady na veškeré přesuny, likvidaci odpadů dle zákona"</t>
  </si>
  <si>
    <t>(35,0)</t>
  </si>
  <si>
    <t>45</t>
  </si>
  <si>
    <t>950001223</t>
  </si>
  <si>
    <t xml:space="preserve">Demontáže všech ostatních nespecifikovaných zařízení a prvků </t>
  </si>
  <si>
    <t>(20,0)</t>
  </si>
  <si>
    <t>46</t>
  </si>
  <si>
    <t>950001300</t>
  </si>
  <si>
    <t>Sanace suterénního zdiva - viz SAMOSTATNÝ SOUPIS PRACÍ</t>
  </si>
  <si>
    <t>47</t>
  </si>
  <si>
    <t>950001400</t>
  </si>
  <si>
    <t>D+M revizní dvířka instalační do keramického obkladu , 250/250 mm , plastová</t>
  </si>
  <si>
    <t>kus</t>
  </si>
  <si>
    <t>(12,0)</t>
  </si>
  <si>
    <t>99</t>
  </si>
  <si>
    <t>Přesun hmot, bourací a demontážní práce</t>
  </si>
  <si>
    <t>48</t>
  </si>
  <si>
    <t>013</t>
  </si>
  <si>
    <t>968000385</t>
  </si>
  <si>
    <t xml:space="preserve">Vybourání výplní otvorů, bez materiálového a rozměrového rozlišení </t>
  </si>
  <si>
    <t>-vyvěšení křídel oken a dveří</t>
  </si>
  <si>
    <t xml:space="preserve">-vybourání rámu výplní otvorů ze zdiva cihelného </t>
  </si>
  <si>
    <t xml:space="preserve">-demontáže vnitřních parapetů, vnějšího oplechování parapetů  </t>
  </si>
  <si>
    <t>-demontáže dveřních prahů a veškerého příslušenství a doplňků</t>
  </si>
  <si>
    <t>V jednotkové ceně zahrnuty veškeré bourací a demontážní práce vč. přesunů sutí a hmot (likvidace odpadů v samostatných položkách)</t>
  </si>
  <si>
    <t>"vnější-viz výplně otvorů" (1,1*185,99)</t>
  </si>
  <si>
    <t>"vnitřní-viz výpis prvků" (2,0*(14+15+15+60+1))+(0,6*0,95*15)</t>
  </si>
  <si>
    <t>49</t>
  </si>
  <si>
    <t>999281111</t>
  </si>
  <si>
    <t>Přesun hmot pro opravy a údržbu budov</t>
  </si>
  <si>
    <t>50</t>
  </si>
  <si>
    <t>979011111</t>
  </si>
  <si>
    <t>Svislá doprava suti a vybouraných hmot za prvé podlaží</t>
  </si>
  <si>
    <t>51</t>
  </si>
  <si>
    <t>979011121</t>
  </si>
  <si>
    <t>Svislá doprava suti a vybouraných hmot ZKD podlaží</t>
  </si>
  <si>
    <t>52</t>
  </si>
  <si>
    <t>979081111</t>
  </si>
  <si>
    <t>Odvoz suti a vybouraných hmot na skládku do 1 km, vč. naložení na dopravní prostředek</t>
  </si>
  <si>
    <t>53</t>
  </si>
  <si>
    <t>979081121</t>
  </si>
  <si>
    <t>Odvoz suti a vybouraných hmot na skládku ZKD 1 km přes 1 km</t>
  </si>
  <si>
    <t>54</t>
  </si>
  <si>
    <t>979082111</t>
  </si>
  <si>
    <t>Vnitrostaveništní vodorovná doprava suti a vybouraných hmot do 10 m</t>
  </si>
  <si>
    <t>55</t>
  </si>
  <si>
    <t>979099231</t>
  </si>
  <si>
    <t>Poplatek za uložení stavebního odpadu, bez rozlišení, na skládce (skládkovné)</t>
  </si>
  <si>
    <t>56</t>
  </si>
  <si>
    <t>967031132</t>
  </si>
  <si>
    <t>Přisekání rovných ostění v cihelném zdivu na MV nebo MVC</t>
  </si>
  <si>
    <t>57</t>
  </si>
  <si>
    <t>978013191</t>
  </si>
  <si>
    <t>Otlučení vnitřních omítek stěn MV nebo MVC stěn o rozsahu do 100 %</t>
  </si>
  <si>
    <t>"výměna výplní" (531,6*0,45)</t>
  </si>
  <si>
    <t>58</t>
  </si>
  <si>
    <t>003</t>
  </si>
  <si>
    <t>941111112</t>
  </si>
  <si>
    <t>Montáž lešení řadového trubkového lehkého s podlahami zatížení do 200 kg/m2 š do 0,9 m v do 25 m</t>
  </si>
  <si>
    <t>(29,45*15,3)+(29,45*14,5)+(10,2*18,0)</t>
  </si>
  <si>
    <t>(4*1,25*15,3)</t>
  </si>
  <si>
    <t>59</t>
  </si>
  <si>
    <t>941111212</t>
  </si>
  <si>
    <t>Příplatek k lešení řadovému trubkovému lehkému s podlahami š 0,9 m v 25 m za první a ZKD den použití</t>
  </si>
  <si>
    <t>60</t>
  </si>
  <si>
    <t>941111812</t>
  </si>
  <si>
    <t>Demontáž lešení řadového trubkového lehkého s podlahami zatížení do 200 kg/m2 š do 0,9 m v do 25 m</t>
  </si>
  <si>
    <t>61</t>
  </si>
  <si>
    <t>944511111</t>
  </si>
  <si>
    <t>Montáž ochranné sítě z textilie z umělých vláken</t>
  </si>
  <si>
    <t>62</t>
  </si>
  <si>
    <t>944511211</t>
  </si>
  <si>
    <t>Příplatek k ochranné síti za první a ZKD den použití</t>
  </si>
  <si>
    <t>63</t>
  </si>
  <si>
    <t>944511811</t>
  </si>
  <si>
    <t>Demontáž ochranné sítě z textilie z umělých vláken</t>
  </si>
  <si>
    <t>64</t>
  </si>
  <si>
    <t>978015221</t>
  </si>
  <si>
    <t>Otlučení vnějších omítek MV nebo MVC stupeň složitosti I až IV o rozsahu do 10 %</t>
  </si>
  <si>
    <t>(1061,21-129,85)-179,99+(498,2*0,25)</t>
  </si>
  <si>
    <t>65</t>
  </si>
  <si>
    <t>978015261</t>
  </si>
  <si>
    <t>Otlučení vnějších omítek MV nebo MVC stupeň složitosti I až IV o rozsahu do 50 %</t>
  </si>
  <si>
    <t>"sokl" (129,85)-6,0+(33,4*0,3)</t>
  </si>
  <si>
    <t>66</t>
  </si>
  <si>
    <t>"plocha - vč. odebrání příslušných obkladů a obložení stěn, odstranění tapet"</t>
  </si>
  <si>
    <t>"rozsah: 60-100% dle specifikace" (174,8*4)</t>
  </si>
  <si>
    <t>67</t>
  </si>
  <si>
    <t>978012191</t>
  </si>
  <si>
    <t>Otlučení vnitřních omítek MV nebo MVC stropů s výztužnou vrstvou o rozsahu do 100 %</t>
  </si>
  <si>
    <t>"viz tabulky místností - (rozsah 60-100% dle specifikace)" (51,2*4)</t>
  </si>
  <si>
    <t>68</t>
  </si>
  <si>
    <t>962032231</t>
  </si>
  <si>
    <t>Bourání zdiva z cihel pálených nebo vápenopískových na MV nebo MVC</t>
  </si>
  <si>
    <t>(0,8*2,25*0,375)</t>
  </si>
  <si>
    <t>"zdivo komínové" (0,45)</t>
  </si>
  <si>
    <t>69</t>
  </si>
  <si>
    <t>978012121</t>
  </si>
  <si>
    <t>Otlučení vnitřních omítek MV nebo MVC stropů s výztužnou vrstvou o rozsahu do 10 %</t>
  </si>
  <si>
    <t>"oprava po rekonstrukci elektroinstalace - BJ + společné prostory"</t>
  </si>
  <si>
    <t>(220,0)</t>
  </si>
  <si>
    <t>70</t>
  </si>
  <si>
    <t>978013121</t>
  </si>
  <si>
    <t>Otlučení vnitřních omítek stěn MV nebo MVC stěn o rozsahu do 10 %</t>
  </si>
  <si>
    <t>(315,0+50,0)</t>
  </si>
  <si>
    <t>71</t>
  </si>
  <si>
    <t>949101111</t>
  </si>
  <si>
    <t>Lešení pomocné pro objekty pozemních staveb s lešeňovou podlahou v do 1,9 m zatížení do 150 kg/m2</t>
  </si>
  <si>
    <t>72</t>
  </si>
  <si>
    <t>952901111</t>
  </si>
  <si>
    <t>Vyčištění budov bytové a občanské výstavby při výšce podlaží do 4 m</t>
  </si>
  <si>
    <t>73</t>
  </si>
  <si>
    <t>978059541</t>
  </si>
  <si>
    <t>Odsekání a odebrání obkladů stěn z vnitřních obkládaček pl přes 1 m2</t>
  </si>
  <si>
    <t>(15,2+6,45+1,6)*14</t>
  </si>
  <si>
    <t>74</t>
  </si>
  <si>
    <t>75</t>
  </si>
  <si>
    <t>978013161</t>
  </si>
  <si>
    <t>Otlučení vnitřních omítek stěn MV nebo MVC stěn o rozsahu do 50 %</t>
  </si>
  <si>
    <t>(174,8*2)</t>
  </si>
  <si>
    <t>76</t>
  </si>
  <si>
    <t>978013141</t>
  </si>
  <si>
    <t>Otlučení vnitřních omítek stěn MV nebo MVC stěn o rozsahu do 30 %</t>
  </si>
  <si>
    <t>(174,8*8)</t>
  </si>
  <si>
    <t>77</t>
  </si>
  <si>
    <t>978012161</t>
  </si>
  <si>
    <t>Otlučení vnitřních omítek MV nebo MVC stropů s výztužnou vrstvou o rozsahu do 50 %</t>
  </si>
  <si>
    <t>(51,2*2)</t>
  </si>
  <si>
    <t>78</t>
  </si>
  <si>
    <t>978012141</t>
  </si>
  <si>
    <t>Otlučení vnitřních omítek MV nebo MVC stropů  s výztužnou vrstvou o rozsahu do 30 %</t>
  </si>
  <si>
    <t>(51,2*8)</t>
  </si>
  <si>
    <t>79</t>
  </si>
  <si>
    <t>965081313</t>
  </si>
  <si>
    <t>Bourání podlah z dlaždic betonových, teracových nebo čedičových tl do 20 mm pl přes 1 m2</t>
  </si>
  <si>
    <t>"viz výpis skladeb a místností - postupně od 1.NP - 4.NP "</t>
  </si>
  <si>
    <t>3,33+3,3+5,5+3,3+1,11+3,3+1,11+1,0+3,24+3,33+3,33+3,33</t>
  </si>
  <si>
    <t>80</t>
  </si>
  <si>
    <t>965081R13</t>
  </si>
  <si>
    <t>Bourání podlah z dlaždic keramických nebo xylolitových tl do 10 mm pl přes 1 m2</t>
  </si>
  <si>
    <t>"kompletní provedení dle specifikace PD a TZ vč. všech souvisejících prací a dodávek"</t>
  </si>
  <si>
    <t>-kompletní demontážní práce vč. přesunů - bourání keramických dlažeb vč. souvisejících soklů a doplňků</t>
  </si>
  <si>
    <t>3,33+3,3+5,5+18,97+3,3+1,11+3,3+1,11+1,0+5,5+3,24+1,0+3,33+3,33+3,33</t>
  </si>
  <si>
    <t>Práce a dodávky PSV</t>
  </si>
  <si>
    <t>711</t>
  </si>
  <si>
    <t>Izolace proti vodě, vlhkosti a plynům</t>
  </si>
  <si>
    <t>81</t>
  </si>
  <si>
    <t>711493122</t>
  </si>
  <si>
    <t>Izolace proti vodě a vlhkosti svislá těsnicí stěrkou tl. min 2 mm (na bázi syntetické pryskyřice)- systémové řešení vč. doplňků a příslušenství - interiér</t>
  </si>
  <si>
    <t>82</t>
  </si>
  <si>
    <t>711493128</t>
  </si>
  <si>
    <t>Izolace proti vodě a vlhkosti vodorovné těsnicí stěrkou tl. min 2 mm (na bázi syntetické pryskyřice s vytažením na stěny, v = 200 mm) - systémové řešení vč. doplňků a příslušenství - interiér, pod nášlapné vrstvy</t>
  </si>
  <si>
    <t>83</t>
  </si>
  <si>
    <t>998711202</t>
  </si>
  <si>
    <t xml:space="preserve">Přesun hmot procentní pro izolace proti vodě, vlhkosti a plynům v objektech </t>
  </si>
  <si>
    <t>725</t>
  </si>
  <si>
    <t>Zdravotechnika - zařizovací předměty</t>
  </si>
  <si>
    <t>84</t>
  </si>
  <si>
    <t>721</t>
  </si>
  <si>
    <t>725110811</t>
  </si>
  <si>
    <t>Demontáž klozetů splachovací vč. příslušenství</t>
  </si>
  <si>
    <t>(14,0)</t>
  </si>
  <si>
    <t>85</t>
  </si>
  <si>
    <t>725210821</t>
  </si>
  <si>
    <t>Demontáž umyvadel  vč. baterie a příslušenství</t>
  </si>
  <si>
    <t>(13,0)</t>
  </si>
  <si>
    <t>86</t>
  </si>
  <si>
    <t>725220831</t>
  </si>
  <si>
    <t>Demontáž van vč. baterie a příslušenství</t>
  </si>
  <si>
    <t>87</t>
  </si>
  <si>
    <t>725220889</t>
  </si>
  <si>
    <t>Demontáž sprchového koutu vč. baterie a příslušenství</t>
  </si>
  <si>
    <t>762</t>
  </si>
  <si>
    <t>Konstrukce tesařské</t>
  </si>
  <si>
    <t>88</t>
  </si>
  <si>
    <t>762511243</t>
  </si>
  <si>
    <t>Podlahové kce podkladové z desek OSB tl 15 mm na sraz šroubovaných</t>
  </si>
  <si>
    <t>"S2" 2*1,1*(40,81*14)</t>
  </si>
  <si>
    <t>89</t>
  </si>
  <si>
    <t>762521811</t>
  </si>
  <si>
    <t>Demontáž podlah bez polštářů z prken tloušťky do 32 mm</t>
  </si>
  <si>
    <t>90</t>
  </si>
  <si>
    <t>762526000</t>
  </si>
  <si>
    <t xml:space="preserve">vyrovnání škvárového podsypu podlah + výškové vyrovnání stávajících dřevěných polštářů/trámů podlah </t>
  </si>
  <si>
    <t>"S2" (40,81*14)</t>
  </si>
  <si>
    <t>91</t>
  </si>
  <si>
    <t>762526811</t>
  </si>
  <si>
    <t>Demontáž podlah z dřevotřísky, překližky, sololitu tloušťky do 20 mm bez polštářů</t>
  </si>
  <si>
    <t>18,97+18,97+21,84+18,97+21,84+18,97+21,84+18,97+21,84+18,97+5,5</t>
  </si>
  <si>
    <t>18,97+21,84+18,97+21,84+18,97+21,84+18,97+21,84+18,97+21,84</t>
  </si>
  <si>
    <t>18,97+21,84</t>
  </si>
  <si>
    <t>92</t>
  </si>
  <si>
    <t>998762202</t>
  </si>
  <si>
    <t xml:space="preserve">Přesun hmot procentní pro kce tesařské v objektech </t>
  </si>
  <si>
    <t>763</t>
  </si>
  <si>
    <t>Konstrukce montované z desek, dílců a panelů</t>
  </si>
  <si>
    <t>93</t>
  </si>
  <si>
    <t>763111313</t>
  </si>
  <si>
    <t>SDK příčka tl 100 mm profil CW+UW 75 desky 1x 12,5 bez TI EI 15 - systémové řešení "M1"</t>
  </si>
  <si>
    <t>(2,65*1,0*14)</t>
  </si>
  <si>
    <t>94</t>
  </si>
  <si>
    <t>763121885</t>
  </si>
  <si>
    <t xml:space="preserve">SDK obložení rozvodů a prvků, systémové profily, deska 1xH2 12,5, TI z MW tl. min 50 mm - kompletní systémové řešení "B1" </t>
  </si>
  <si>
    <t>(29,68)</t>
  </si>
  <si>
    <t>763131411</t>
  </si>
  <si>
    <t xml:space="preserve">SDK podhled desky 1xA 12,5 bez TI dvouvrstvá spodní kce profil CD+UD - kompletní systémové řešení "P1" </t>
  </si>
  <si>
    <t>(18,97+21,84)*10,0</t>
  </si>
  <si>
    <t>96</t>
  </si>
  <si>
    <t>998763201</t>
  </si>
  <si>
    <t xml:space="preserve">Přesun hmot procentní pro dřevostavby v objektech </t>
  </si>
  <si>
    <t>764</t>
  </si>
  <si>
    <t>Konstrukce klempířské</t>
  </si>
  <si>
    <t>97</t>
  </si>
  <si>
    <t>764355001</t>
  </si>
  <si>
    <t>K-1 - D+M Oplechování parapetu, r.š. 330mm, poplastovaný plech tl. 0,8mm, včetně všech doplňků</t>
  </si>
  <si>
    <t>'kompletní provedení dle specifikace PD a TZ vč. všech souvisejících prací dodávek, příslušenství a komponentů dle výpisu</t>
  </si>
  <si>
    <t>'v jednotkové ceně započítáno: dodávka, výroba, montáž/osazení/kotvení (vč.kotvících prvků), povrchová úprava</t>
  </si>
  <si>
    <t>'kompletní specifikace viz výpis klempířských výrobků</t>
  </si>
  <si>
    <t>66,6</t>
  </si>
  <si>
    <t>98</t>
  </si>
  <si>
    <t>764355002</t>
  </si>
  <si>
    <t>K-2 - D+M Oplechování parapetu, r.š. 330mm, poplastovaný plech tl. 0,8mm, včetně všech doplňků</t>
  </si>
  <si>
    <t>3,3</t>
  </si>
  <si>
    <t>764355003</t>
  </si>
  <si>
    <t>K-3 - D+M Oplechování parapetu, r.š. 330mm, poplastovaný plech tl. 0,8mm, včetně všech doplňků</t>
  </si>
  <si>
    <t>100</t>
  </si>
  <si>
    <t>764355004</t>
  </si>
  <si>
    <t>K-4 - D+M Oplechování parapetu, r.š. 330mm, poplastovaný plech tl. 0,8mm, včetně všech doplňků</t>
  </si>
  <si>
    <t>7,2</t>
  </si>
  <si>
    <t>101</t>
  </si>
  <si>
    <t>764355005</t>
  </si>
  <si>
    <t>K-5 - D+M Oplechování parapetu, r.š. 330mm, poplastovaný plech tl. 0,8mm, včetně všech doplňků</t>
  </si>
  <si>
    <t>11,9</t>
  </si>
  <si>
    <t>102</t>
  </si>
  <si>
    <t>764355006</t>
  </si>
  <si>
    <t>K-6 - D+M Oplechování parapetu, r.š. 330mm, poplastovaný plech tl. 0,8mm, včetně všech doplňků</t>
  </si>
  <si>
    <t>10,2</t>
  </si>
  <si>
    <t>103</t>
  </si>
  <si>
    <t>764410850</t>
  </si>
  <si>
    <t>Demontáž oplechování parapetu rš do 330 mm</t>
  </si>
  <si>
    <t>(1,1*114,1)</t>
  </si>
  <si>
    <t>104</t>
  </si>
  <si>
    <t>998764202</t>
  </si>
  <si>
    <t xml:space="preserve">Přesun hmot procentní pro konstrukce klempířské v objektech </t>
  </si>
  <si>
    <t>766</t>
  </si>
  <si>
    <t>Konstrukce truhlářské</t>
  </si>
  <si>
    <t>105</t>
  </si>
  <si>
    <t>766044501</t>
  </si>
  <si>
    <t>T-1 - D+M Dveřní křídlo vstupní do bytu 900x1970mm, s polodrážkou, hladké plné, z plné DTD desky, s požární odolností EI 30</t>
  </si>
  <si>
    <t>ks</t>
  </si>
  <si>
    <t>'kompletní specifikace viz výpis truhlářských výrobků</t>
  </si>
  <si>
    <t>106</t>
  </si>
  <si>
    <t>766044502</t>
  </si>
  <si>
    <t>T-2 - D+M Dveře 800x1970mm vnitřní jednokřídlové, ze 2/3 prosklené, s polodrážkou, z odlehčené DTD desky</t>
  </si>
  <si>
    <t>107</t>
  </si>
  <si>
    <t>766044503</t>
  </si>
  <si>
    <t>T-3 - D+M Dveře 800x1970mm vnitřní jednokřídlové, hledké plné, s polodrážkou, z odlehčené DTD desky</t>
  </si>
  <si>
    <t>108</t>
  </si>
  <si>
    <t>766044504</t>
  </si>
  <si>
    <t>T-4 - D+M Dveře 700x1970mm vnitřní jednokřídlové, hledké plné, s polodrážkou, z odlehčené DTD desky</t>
  </si>
  <si>
    <t>109</t>
  </si>
  <si>
    <t>766044505</t>
  </si>
  <si>
    <t>T-5 - D+M Stávající dveře 1500x2150mm venkovní dvoukřídlové vlysové, ze 2/3 prosklené dřevěné, repase dveří, včetně zárubně</t>
  </si>
  <si>
    <t>110</t>
  </si>
  <si>
    <t>766044506</t>
  </si>
  <si>
    <t>T-6 - D+M Stávající dveře 900x2100 vnitřní jednokřídlové, hladké plné, kovové, repase dveří, včetně zárubně</t>
  </si>
  <si>
    <t>111</t>
  </si>
  <si>
    <t>766044507</t>
  </si>
  <si>
    <t>T-7 - D+M Kuchyňská linka standardní, délka 2000mm, s horními skříňkami, včetně všech komponentů a spotřebičů</t>
  </si>
  <si>
    <t>112</t>
  </si>
  <si>
    <t>766044508</t>
  </si>
  <si>
    <t>O-1 - D+M Okno do stavebního otvoru 1800x1800mm jednoduché, tříkřídlé, levé, s jedním vnitřním sloupkem, z plastových profilů, 5-ti komorová kce se stavební hloubkou 70mm</t>
  </si>
  <si>
    <t>'kompletní specifikace viz výpis oken</t>
  </si>
  <si>
    <t>113</t>
  </si>
  <si>
    <t>766044509</t>
  </si>
  <si>
    <t>O-2 - D+M Okno do stavebního otvoru 1800x1800mm jednoduché, tříkřídlé, pravé, s jedním vnitřním sloupkem, z plastových profilů, 5-ti komorová kce se stavební hloubkou 70mm</t>
  </si>
  <si>
    <t>114</t>
  </si>
  <si>
    <t>766044510</t>
  </si>
  <si>
    <t>O-3 - D+M Okno do stavebního otvoru 1800x1500mm jednoduché, tříkřídlé, s jedním vnitřním sloupkem, z plastových profilů, 5-ti komorová kce se stavební hloubkou 70mm</t>
  </si>
  <si>
    <t>115</t>
  </si>
  <si>
    <t>766044511</t>
  </si>
  <si>
    <t>O-4 - D+M Okno do stavebního otvoru 700x1800mm jednoduché, jednokřídlé, z plastových profilů, 5-ti komorová kce se stavební hloubkou 70mm</t>
  </si>
  <si>
    <t>116</t>
  </si>
  <si>
    <t>766044512</t>
  </si>
  <si>
    <t>O-5 - D+M Okno do stavebního otvoru 1000x1800mm jednoduché, jednokřídlé, z plastových profilů, 5-ti komorová kce se stavební hloubkou 70mm, levé</t>
  </si>
  <si>
    <t>117</t>
  </si>
  <si>
    <t>766044513</t>
  </si>
  <si>
    <t>O-6 - D+M Okno do stavebního otvoru 1000x1800mm jednoduché, jednokřídlé, z plastových profilů, 5-ti komorová kce se stavební hloubkou 70mm, pravé</t>
  </si>
  <si>
    <t>118</t>
  </si>
  <si>
    <t>766044514</t>
  </si>
  <si>
    <t>O-7 - D+M Okno do stavebního otvoru 600x1200mm jednoduché, dvoukřídlové, pevné horní křídlo pevné s osazenou mřížkou pro napojení VZT, z plastových profilů, 5-ti komorová kce se stavební hloubkou 70mm, levé</t>
  </si>
  <si>
    <t>119</t>
  </si>
  <si>
    <t>766044515</t>
  </si>
  <si>
    <t>O-8 - D+M Okno do stavebního otvoru 600x1200mm jednoduché, dvoukřídlové, pevné horní křídlo pevné s osazenou mřížkou pro napojení VZT, z plastových profilů, 5-ti komorová kce se stavební hloubkou 70mm, pravé</t>
  </si>
  <si>
    <t>120</t>
  </si>
  <si>
    <t>766044516</t>
  </si>
  <si>
    <t>O-9 - D+M Okno do stavebního otvoru 1800x600mm jednoduché, tříkřídlové, s pevnými sloupky mezi křídly, z plastových profilů, 5-ti komorová kce se stavební hloubkou 70mm</t>
  </si>
  <si>
    <t>121</t>
  </si>
  <si>
    <t>766044517</t>
  </si>
  <si>
    <t>O-10 - D+M Okno do stavebního otvoru 600x1200mm jednoduché, jednokřídlové, z plastových profilů, 5-ti komorová kce se stavební hloubkou 70mm</t>
  </si>
  <si>
    <t>122</t>
  </si>
  <si>
    <t>766211855</t>
  </si>
  <si>
    <t>Demontáž schodišťového madla + obnova povrchových úprav + zpětná montáž</t>
  </si>
  <si>
    <t>(45,0)</t>
  </si>
  <si>
    <t>123</t>
  </si>
  <si>
    <t>766691910</t>
  </si>
  <si>
    <t xml:space="preserve">Montáž a dodávka vodotěsné-paropropustné + parotěsné folie / pásky - osazení výplní otvorů </t>
  </si>
  <si>
    <t>124</t>
  </si>
  <si>
    <t>766812845</t>
  </si>
  <si>
    <t>Demontáž kuchyňských linek dřevěných nebo kovových délky do 2,5 m</t>
  </si>
  <si>
    <t>125</t>
  </si>
  <si>
    <t>998766202</t>
  </si>
  <si>
    <t>Přesun hmot procentní pro konstrukce truhlářské v objektech</t>
  </si>
  <si>
    <t>767</t>
  </si>
  <si>
    <t>Konstrukce zámečnické</t>
  </si>
  <si>
    <t>126</t>
  </si>
  <si>
    <t>767123701</t>
  </si>
  <si>
    <t>Z-1 - D+M Stávající ocelové okno jednokřídlové, členěné příčkami na 6 částí, okenní křídlo demontovat, provést výměnu poškozeného zasklení v rozsahu cca 50% - jednoduché zasklení drátosklem, poté zpětná montáž, 900x600mm</t>
  </si>
  <si>
    <t>'kompletní specifikace viz výpis zámečnických výrobků</t>
  </si>
  <si>
    <t>127</t>
  </si>
  <si>
    <t>767123702</t>
  </si>
  <si>
    <t>Z-2 - D+M Stávající ocelové okno jednokřídlové, členěné příčkami na 4 části, okenní křídlo demontovat, provést výměnu poškozeného zasklení v rozsahu cca 50% - jednoduché zasklení drátosklem, poté zpětná montáž, 900x600mm</t>
  </si>
  <si>
    <t>128</t>
  </si>
  <si>
    <t>767123703</t>
  </si>
  <si>
    <t>Z-3 - D+M Stávající ocelové okno jednokřídlové, členěné příčkami na 6 částí, okenní křídlo demontovat, provést výměnu poškozeného zasklení v rozsahu cca 50% - jednoduché zasklení drátosklem, poté zpětná montáž, 600x900mm</t>
  </si>
  <si>
    <t>129</t>
  </si>
  <si>
    <t>767123704</t>
  </si>
  <si>
    <t>Z-4 - D+M Stávající ocelové okno jednokřídlové, členěné příčkami na 3 části, okenní křídlo demontovat, provést výměnu poškozeného zasklení v rozsahu cca 50% - jednoduché zasklení drátosklem, poté zpětná montáž, 800x600mm</t>
  </si>
  <si>
    <t>130</t>
  </si>
  <si>
    <t>767123705</t>
  </si>
  <si>
    <t>Z-5 - D+M Stávající ocelové okno dvoukřídlové, členěné příčkami na 4 části, okenní křídlo demontovat, provést výměnu poškozeného zasklení v rozsahu cca 50% - jednoduché zasklení drátosklem, poté zpětná montáž, 1100x600mm</t>
  </si>
  <si>
    <t>131</t>
  </si>
  <si>
    <t>767123706</t>
  </si>
  <si>
    <t>Z-6 - D+M Interiérová nástěnná sestava poštovních schránek, 1300x960mm, celkem 16x plechová poštovní schránka 325x240x60mm</t>
  </si>
  <si>
    <t>132</t>
  </si>
  <si>
    <t>998767202</t>
  </si>
  <si>
    <t xml:space="preserve">Přesun hmot procentní pro zámečnické konstrukce v objektech </t>
  </si>
  <si>
    <t>771</t>
  </si>
  <si>
    <t>Podlahy z dlaždic</t>
  </si>
  <si>
    <t>133</t>
  </si>
  <si>
    <t>771574116</t>
  </si>
  <si>
    <t>Montáž podlah keramických režných hladkých lepených flexibilním lepidlem (protiskluzné/běžné/mrazuvzdorné)včetně montáže příslušných soklíků a dilatačních lišt atd.</t>
  </si>
  <si>
    <t>"S1, S3" (145,46)</t>
  </si>
  <si>
    <t>134</t>
  </si>
  <si>
    <t>M</t>
  </si>
  <si>
    <t>MAT</t>
  </si>
  <si>
    <t>597610002</t>
  </si>
  <si>
    <t>dlažby keramické slinuté (viz barevné řešení) tl. 9 mm, vč. příslušných soklíků v = do 150 mm, dilatačních a přechodových lišt , příslušenství a doplňků - (výběr dle investora) - střední CÚ - protiskluznost viz rozdělení podlah</t>
  </si>
  <si>
    <t>135</t>
  </si>
  <si>
    <t>771579196</t>
  </si>
  <si>
    <t xml:space="preserve">Příplatek k montáž podlah keramických za spárování tmelem </t>
  </si>
  <si>
    <t>136</t>
  </si>
  <si>
    <t>771591111</t>
  </si>
  <si>
    <t>Podlahy penetrace podkladu</t>
  </si>
  <si>
    <t>137</t>
  </si>
  <si>
    <t>998771202</t>
  </si>
  <si>
    <t xml:space="preserve">Přesun hmot procentní pro podlahy z dlaždic v objektech </t>
  </si>
  <si>
    <t>775</t>
  </si>
  <si>
    <t>Podlahy skládané (parkety, vlysy, lamely aj.)</t>
  </si>
  <si>
    <t>138</t>
  </si>
  <si>
    <t>775511810</t>
  </si>
  <si>
    <t>Demontáž podlah vlysových přibíjených s lištami přibíjenými</t>
  </si>
  <si>
    <t>776</t>
  </si>
  <si>
    <t>Podlahy povlakové</t>
  </si>
  <si>
    <t>139</t>
  </si>
  <si>
    <t>776511000</t>
  </si>
  <si>
    <t>Lepení pásů povlakových podlah pryžových, vč. obvodových soklíků,lišt a příslušenství, doplňků</t>
  </si>
  <si>
    <t>140</t>
  </si>
  <si>
    <t>284102000</t>
  </si>
  <si>
    <t>krytina podlahová homogenní - PVC, vč. doplňků a systémového příslušenství, lišt, olemování, soklíků ( v = 70 mm) a doplňků - specifikace dle PD a TZ (přesná specifikace viz výpis podlah)</t>
  </si>
  <si>
    <t>141</t>
  </si>
  <si>
    <t>776511R10</t>
  </si>
  <si>
    <t>Demontáž povlakových podlah lepených bez podložky</t>
  </si>
  <si>
    <t>-kompletní demontážní práce vč. přesunů - odstranění povlak. krytiny PVC vč. souvisejících soklů a doplňků</t>
  </si>
  <si>
    <t>18,97+18,97+1,11+18,97+21,84+1,11+1,0+18,97+21,84+18,97+21,84+18,97+21,84+18,97</t>
  </si>
  <si>
    <t>21,84+18,97+21,84+18,97+21,84+18,97+21,84</t>
  </si>
  <si>
    <t>-kompletní demontážní práce vč. přesunů - odstranění povlak. krytiny koberce vč. souvisejících soklů a doplňků</t>
  </si>
  <si>
    <t>18,97+21,84+21,84</t>
  </si>
  <si>
    <t>142</t>
  </si>
  <si>
    <t>776590100</t>
  </si>
  <si>
    <t>Úprava podkladu nášlapných ploch vysátím</t>
  </si>
  <si>
    <t>143</t>
  </si>
  <si>
    <t>776590188</t>
  </si>
  <si>
    <t>Úprava podkladu nášlapných ploch penetrací</t>
  </si>
  <si>
    <t>144</t>
  </si>
  <si>
    <t>998776202</t>
  </si>
  <si>
    <t xml:space="preserve">Přesun hmot procentní pro podlahy povlakové v objektech </t>
  </si>
  <si>
    <t>777</t>
  </si>
  <si>
    <t>Podlahy lité</t>
  </si>
  <si>
    <t>145</t>
  </si>
  <si>
    <t>777551112</t>
  </si>
  <si>
    <t>Podlahy lité tloušťky 5 mm - cementová vyrovnávací samonivelační stěrka vč. sysémové penetrace podkladu</t>
  </si>
  <si>
    <t>146</t>
  </si>
  <si>
    <t>998777202</t>
  </si>
  <si>
    <t xml:space="preserve">Přesun hmot procentní pro podlahy lité v objektech </t>
  </si>
  <si>
    <t>781</t>
  </si>
  <si>
    <t>Dokončovací práce - obklady keramické</t>
  </si>
  <si>
    <t>147</t>
  </si>
  <si>
    <t>781474115</t>
  </si>
  <si>
    <t>Montáž obkladů vnitřních keramických hladkých lepených flexibilním lepidlem, vč. montáže lišt, dokorů a listel, příslušenství</t>
  </si>
  <si>
    <t>(2,0*11,8)*14</t>
  </si>
  <si>
    <t>148</t>
  </si>
  <si>
    <t>597800000</t>
  </si>
  <si>
    <t>dodávka slinutého keramického obkladu - vč. dekorů , lišt a doplňků (střední cenová úroveň) - specifikace dle PD a TZ</t>
  </si>
  <si>
    <t>149</t>
  </si>
  <si>
    <t>781479196</t>
  </si>
  <si>
    <t xml:space="preserve">Příplatek k montáži obkladů vnitřních keramických hladkých za spárování tmelem </t>
  </si>
  <si>
    <t>150</t>
  </si>
  <si>
    <t>781495111</t>
  </si>
  <si>
    <t>Penetrace podkladu vnitřních obkladů</t>
  </si>
  <si>
    <t>151</t>
  </si>
  <si>
    <t>781495115</t>
  </si>
  <si>
    <t>Spárování vnitřních obkladů silikonem</t>
  </si>
  <si>
    <t>152</t>
  </si>
  <si>
    <t>998781202</t>
  </si>
  <si>
    <t>Přesun hmot procentní pro obklady keramické v objektech</t>
  </si>
  <si>
    <t>783</t>
  </si>
  <si>
    <t>Dokončovací práce - nátěry</t>
  </si>
  <si>
    <t>153</t>
  </si>
  <si>
    <t>783015850</t>
  </si>
  <si>
    <t>Obnova nátěrů stávajících prvků a konstrukcí klempířských a zámečnických - (odstranění stávajících nátěrů obrusem + záladní nátěr + 2x vrchní nátěr v odstínu dle PD/objednatele ze vzorníku RAL)</t>
  </si>
  <si>
    <t>"v jednotkové ceně zohledněny veškeré potřebné úkony a materiály" (45,0)</t>
  </si>
  <si>
    <t>784</t>
  </si>
  <si>
    <t>Dokončovací práce - malby</t>
  </si>
  <si>
    <t>154</t>
  </si>
  <si>
    <t>784402801</t>
  </si>
  <si>
    <t>Odstranění maleb oškrabáním v místnostech v do 3,8 m</t>
  </si>
  <si>
    <t>(220,0+409,6+102,4+365,0+1398,4+349,6+204,8+699,2)</t>
  </si>
  <si>
    <t>155</t>
  </si>
  <si>
    <t>784453631</t>
  </si>
  <si>
    <t>Malby směsi tekuté disperzní bílé otěruvzdorné dvojnásobné s penetrací místnost v do 3,8 m</t>
  </si>
  <si>
    <t>KRYCÍ LIST SOUPISU</t>
  </si>
  <si>
    <t>revize 1</t>
  </si>
  <si>
    <t>REKAPITULACE SOUPISU</t>
  </si>
  <si>
    <t>SOUPIS PRACÍ</t>
  </si>
  <si>
    <t>REVIZE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</si>
</sst>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8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20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b/>
      <sz val="14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1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166" fontId="14" fillId="0" borderId="0" xfId="0" applyNumberFormat="1" applyFont="1" applyAlignment="1" applyProtection="1">
      <alignment horizontal="right" vertical="center"/>
      <protection/>
    </xf>
    <xf numFmtId="167" fontId="14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166" fontId="14" fillId="0" borderId="11" xfId="0" applyNumberFormat="1" applyFont="1" applyBorder="1" applyAlignment="1" applyProtection="1">
      <alignment horizontal="right" vertical="center"/>
      <protection/>
    </xf>
    <xf numFmtId="167" fontId="14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165" fontId="19" fillId="0" borderId="0" xfId="0" applyNumberFormat="1" applyFont="1" applyAlignment="1" applyProtection="1">
      <alignment horizontal="right" vertical="top"/>
      <protection/>
    </xf>
    <xf numFmtId="0" fontId="20" fillId="0" borderId="0" xfId="0" applyFont="1" applyAlignment="1" applyProtection="1">
      <alignment horizontal="lef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167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7" fontId="22" fillId="0" borderId="0" xfId="0" applyNumberFormat="1" applyFont="1" applyAlignment="1" applyProtection="1">
      <alignment horizontal="right" vertical="center"/>
      <protection/>
    </xf>
    <xf numFmtId="166" fontId="22" fillId="0" borderId="0" xfId="0" applyNumberFormat="1" applyFont="1" applyAlignment="1" applyProtection="1">
      <alignment horizontal="right" vertical="center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169" fontId="22" fillId="0" borderId="0" xfId="0" applyNumberFormat="1" applyFont="1" applyAlignment="1" applyProtection="1">
      <alignment horizontal="right" vertical="center"/>
      <protection/>
    </xf>
    <xf numFmtId="165" fontId="22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top"/>
      <protection/>
    </xf>
    <xf numFmtId="0" fontId="6" fillId="0" borderId="11" xfId="0" applyFont="1" applyBorder="1" applyAlignment="1" applyProtection="1">
      <alignment horizontal="left"/>
      <protection/>
    </xf>
    <xf numFmtId="0" fontId="2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85" t="s">
        <v>695</v>
      </c>
      <c r="S1" s="5"/>
    </row>
    <row r="2" spans="1:19" ht="23.25" customHeight="1">
      <c r="A2" s="6"/>
      <c r="B2" s="7"/>
      <c r="C2" s="7"/>
      <c r="D2" s="7"/>
      <c r="E2" s="7"/>
      <c r="F2" s="7"/>
      <c r="G2" s="8" t="s">
        <v>694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8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15" customHeight="1">
      <c r="A5" s="16"/>
      <c r="B5" s="17" t="s">
        <v>0</v>
      </c>
      <c r="C5" s="17"/>
      <c r="D5" s="17"/>
      <c r="E5" s="18" t="s">
        <v>1</v>
      </c>
      <c r="F5" s="19"/>
      <c r="G5" s="19"/>
      <c r="H5" s="19"/>
      <c r="I5" s="19"/>
      <c r="J5" s="20"/>
      <c r="K5" s="17"/>
      <c r="L5" s="17"/>
      <c r="M5" s="17"/>
      <c r="N5" s="17"/>
      <c r="O5" s="17" t="s">
        <v>2</v>
      </c>
      <c r="P5" s="18" t="s">
        <v>3</v>
      </c>
      <c r="Q5" s="21"/>
      <c r="R5" s="20"/>
      <c r="S5" s="22"/>
    </row>
    <row r="6" spans="1:19" ht="17.25" customHeight="1" hidden="1">
      <c r="A6" s="16"/>
      <c r="B6" s="17" t="s">
        <v>4</v>
      </c>
      <c r="C6" s="17"/>
      <c r="D6" s="17"/>
      <c r="E6" s="23" t="s">
        <v>5</v>
      </c>
      <c r="F6" s="17"/>
      <c r="G6" s="17"/>
      <c r="H6" s="17"/>
      <c r="I6" s="17"/>
      <c r="J6" s="24"/>
      <c r="K6" s="17"/>
      <c r="L6" s="17"/>
      <c r="M6" s="17"/>
      <c r="N6" s="17"/>
      <c r="O6" s="17"/>
      <c r="P6" s="25"/>
      <c r="Q6" s="26"/>
      <c r="R6" s="24"/>
      <c r="S6" s="22"/>
    </row>
    <row r="7" spans="1:19" ht="23.25" customHeight="1">
      <c r="A7" s="16"/>
      <c r="B7" s="17" t="s">
        <v>6</v>
      </c>
      <c r="C7" s="17"/>
      <c r="D7" s="17"/>
      <c r="E7" s="188" t="s">
        <v>7</v>
      </c>
      <c r="F7" s="189"/>
      <c r="G7" s="189"/>
      <c r="H7" s="189"/>
      <c r="I7" s="189"/>
      <c r="J7" s="190"/>
      <c r="K7" s="17"/>
      <c r="L7" s="17"/>
      <c r="M7" s="17"/>
      <c r="N7" s="17"/>
      <c r="O7" s="17" t="s">
        <v>8</v>
      </c>
      <c r="P7" s="23"/>
      <c r="Q7" s="26"/>
      <c r="R7" s="24"/>
      <c r="S7" s="22"/>
    </row>
    <row r="8" spans="1:19" ht="17.25" customHeight="1" hidden="1">
      <c r="A8" s="16"/>
      <c r="B8" s="17" t="s">
        <v>9</v>
      </c>
      <c r="C8" s="17"/>
      <c r="D8" s="17"/>
      <c r="E8" s="23" t="s">
        <v>10</v>
      </c>
      <c r="F8" s="17"/>
      <c r="G8" s="17"/>
      <c r="H8" s="17"/>
      <c r="I8" s="17"/>
      <c r="J8" s="24"/>
      <c r="K8" s="17"/>
      <c r="L8" s="17"/>
      <c r="M8" s="17"/>
      <c r="N8" s="17"/>
      <c r="O8" s="17"/>
      <c r="P8" s="25"/>
      <c r="Q8" s="26"/>
      <c r="R8" s="24"/>
      <c r="S8" s="22"/>
    </row>
    <row r="9" spans="1:19" ht="17.25" customHeight="1">
      <c r="A9" s="16"/>
      <c r="B9" s="17" t="s">
        <v>11</v>
      </c>
      <c r="C9" s="17"/>
      <c r="D9" s="17"/>
      <c r="E9" s="27" t="s">
        <v>12</v>
      </c>
      <c r="F9" s="28"/>
      <c r="G9" s="28"/>
      <c r="H9" s="28"/>
      <c r="I9" s="28"/>
      <c r="J9" s="29"/>
      <c r="K9" s="17"/>
      <c r="L9" s="17"/>
      <c r="M9" s="17"/>
      <c r="N9" s="17"/>
      <c r="O9" s="17" t="s">
        <v>13</v>
      </c>
      <c r="P9" s="30" t="s">
        <v>14</v>
      </c>
      <c r="Q9" s="31"/>
      <c r="R9" s="29"/>
      <c r="S9" s="22"/>
    </row>
    <row r="10" spans="1:19" ht="17.25" customHeight="1" hidden="1">
      <c r="A10" s="16"/>
      <c r="B10" s="17" t="s">
        <v>15</v>
      </c>
      <c r="C10" s="17"/>
      <c r="D10" s="17"/>
      <c r="E10" s="32" t="s">
        <v>12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ht="17.25" customHeight="1" hidden="1">
      <c r="A11" s="16"/>
      <c r="B11" s="17" t="s">
        <v>16</v>
      </c>
      <c r="C11" s="17"/>
      <c r="D11" s="17"/>
      <c r="E11" s="32" t="s">
        <v>12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ht="17.25" customHeight="1" hidden="1">
      <c r="A12" s="16"/>
      <c r="B12" s="17" t="s">
        <v>17</v>
      </c>
      <c r="C12" s="17"/>
      <c r="D12" s="17"/>
      <c r="E12" s="32" t="s">
        <v>12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ht="17.25" customHeight="1" hidden="1">
      <c r="A13" s="16"/>
      <c r="B13" s="17"/>
      <c r="C13" s="17"/>
      <c r="D13" s="17"/>
      <c r="E13" s="32" t="s">
        <v>12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ht="17.25" customHeight="1" hidden="1">
      <c r="A14" s="16"/>
      <c r="B14" s="17"/>
      <c r="C14" s="17"/>
      <c r="D14" s="17"/>
      <c r="E14" s="32" t="s">
        <v>12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ht="17.25" customHeight="1" hidden="1">
      <c r="A15" s="16"/>
      <c r="B15" s="17"/>
      <c r="C15" s="17"/>
      <c r="D15" s="17"/>
      <c r="E15" s="32" t="s">
        <v>12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ht="17.25" customHeight="1" hidden="1">
      <c r="A16" s="16"/>
      <c r="B16" s="17"/>
      <c r="C16" s="17"/>
      <c r="D16" s="17"/>
      <c r="E16" s="32" t="s">
        <v>12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ht="17.25" customHeight="1" hidden="1">
      <c r="A17" s="16"/>
      <c r="B17" s="17"/>
      <c r="C17" s="17"/>
      <c r="D17" s="17"/>
      <c r="E17" s="32" t="s">
        <v>12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ht="17.25" customHeight="1" hidden="1">
      <c r="A18" s="16"/>
      <c r="B18" s="17"/>
      <c r="C18" s="17"/>
      <c r="D18" s="17"/>
      <c r="E18" s="32" t="s">
        <v>12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ht="17.25" customHeight="1" hidden="1">
      <c r="A19" s="16"/>
      <c r="B19" s="17"/>
      <c r="C19" s="17"/>
      <c r="D19" s="17"/>
      <c r="E19" s="32" t="s">
        <v>12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ht="17.25" customHeight="1" hidden="1">
      <c r="A20" s="16"/>
      <c r="B20" s="17"/>
      <c r="C20" s="17"/>
      <c r="D20" s="17"/>
      <c r="E20" s="32" t="s">
        <v>12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ht="17.25" customHeight="1" hidden="1">
      <c r="A21" s="16"/>
      <c r="B21" s="17"/>
      <c r="C21" s="17"/>
      <c r="D21" s="17"/>
      <c r="E21" s="32" t="s">
        <v>12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ht="17.25" customHeight="1" hidden="1">
      <c r="A22" s="16"/>
      <c r="B22" s="17"/>
      <c r="C22" s="17"/>
      <c r="D22" s="17"/>
      <c r="E22" s="32" t="s">
        <v>12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ht="17.25" customHeight="1" hidden="1">
      <c r="A23" s="16"/>
      <c r="B23" s="17"/>
      <c r="C23" s="17"/>
      <c r="D23" s="17"/>
      <c r="E23" s="32" t="s">
        <v>12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ht="17.25" customHeight="1" hidden="1">
      <c r="A24" s="16"/>
      <c r="B24" s="17"/>
      <c r="C24" s="17"/>
      <c r="D24" s="17"/>
      <c r="E24" s="32" t="s">
        <v>12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ht="17.2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18</v>
      </c>
      <c r="P25" s="17" t="s">
        <v>19</v>
      </c>
      <c r="Q25" s="17"/>
      <c r="R25" s="17"/>
      <c r="S25" s="22"/>
    </row>
    <row r="26" spans="1:19" ht="17.25" customHeight="1">
      <c r="A26" s="16"/>
      <c r="B26" s="17" t="s">
        <v>20</v>
      </c>
      <c r="C26" s="17"/>
      <c r="D26" s="17"/>
      <c r="E26" s="18" t="s">
        <v>21</v>
      </c>
      <c r="F26" s="19"/>
      <c r="G26" s="19"/>
      <c r="H26" s="19"/>
      <c r="I26" s="19"/>
      <c r="J26" s="20"/>
      <c r="K26" s="17"/>
      <c r="L26" s="17"/>
      <c r="M26" s="17"/>
      <c r="N26" s="17"/>
      <c r="O26" s="33"/>
      <c r="P26" s="34"/>
      <c r="Q26" s="35"/>
      <c r="R26" s="36"/>
      <c r="S26" s="22"/>
    </row>
    <row r="27" spans="1:19" ht="17.25" customHeight="1">
      <c r="A27" s="16"/>
      <c r="B27" s="17" t="s">
        <v>22</v>
      </c>
      <c r="C27" s="17"/>
      <c r="D27" s="17"/>
      <c r="E27" s="23" t="s">
        <v>23</v>
      </c>
      <c r="F27" s="17"/>
      <c r="G27" s="17"/>
      <c r="H27" s="17"/>
      <c r="I27" s="17"/>
      <c r="J27" s="24"/>
      <c r="K27" s="17"/>
      <c r="L27" s="17"/>
      <c r="M27" s="17"/>
      <c r="N27" s="17"/>
      <c r="O27" s="33"/>
      <c r="P27" s="34"/>
      <c r="Q27" s="35"/>
      <c r="R27" s="36"/>
      <c r="S27" s="22"/>
    </row>
    <row r="28" spans="1:19" ht="17.25" customHeight="1">
      <c r="A28" s="16"/>
      <c r="B28" s="17" t="s">
        <v>24</v>
      </c>
      <c r="C28" s="17"/>
      <c r="D28" s="17"/>
      <c r="E28" s="23" t="s">
        <v>25</v>
      </c>
      <c r="F28" s="17"/>
      <c r="G28" s="17"/>
      <c r="H28" s="17"/>
      <c r="I28" s="17"/>
      <c r="J28" s="24"/>
      <c r="K28" s="17"/>
      <c r="L28" s="17"/>
      <c r="M28" s="17"/>
      <c r="N28" s="17"/>
      <c r="O28" s="33"/>
      <c r="P28" s="34"/>
      <c r="Q28" s="35"/>
      <c r="R28" s="36"/>
      <c r="S28" s="22"/>
    </row>
    <row r="29" spans="1:19" ht="17.25" customHeight="1">
      <c r="A29" s="16"/>
      <c r="B29" s="17"/>
      <c r="C29" s="17"/>
      <c r="D29" s="17"/>
      <c r="E29" s="30"/>
      <c r="F29" s="28"/>
      <c r="G29" s="28"/>
      <c r="H29" s="28"/>
      <c r="I29" s="28"/>
      <c r="J29" s="29"/>
      <c r="K29" s="17"/>
      <c r="L29" s="17"/>
      <c r="M29" s="17"/>
      <c r="N29" s="17"/>
      <c r="O29" s="26"/>
      <c r="P29" s="26"/>
      <c r="Q29" s="26"/>
      <c r="R29" s="17"/>
      <c r="S29" s="22"/>
    </row>
    <row r="30" spans="1:19" ht="17.25" customHeight="1">
      <c r="A30" s="16"/>
      <c r="B30" s="17"/>
      <c r="C30" s="17"/>
      <c r="D30" s="17"/>
      <c r="E30" s="37" t="s">
        <v>26</v>
      </c>
      <c r="F30" s="17"/>
      <c r="G30" s="17" t="s">
        <v>27</v>
      </c>
      <c r="H30" s="17"/>
      <c r="I30" s="17"/>
      <c r="J30" s="17"/>
      <c r="K30" s="17"/>
      <c r="L30" s="17"/>
      <c r="M30" s="17"/>
      <c r="N30" s="17"/>
      <c r="O30" s="37" t="s">
        <v>28</v>
      </c>
      <c r="P30" s="26"/>
      <c r="Q30" s="26"/>
      <c r="R30" s="38"/>
      <c r="S30" s="22"/>
    </row>
    <row r="31" spans="1:19" ht="17.25" customHeight="1">
      <c r="A31" s="16"/>
      <c r="B31" s="17"/>
      <c r="C31" s="17"/>
      <c r="D31" s="17"/>
      <c r="E31" s="33" t="s">
        <v>29</v>
      </c>
      <c r="F31" s="17"/>
      <c r="G31" s="34" t="s">
        <v>30</v>
      </c>
      <c r="H31" s="39"/>
      <c r="I31" s="40"/>
      <c r="J31" s="17"/>
      <c r="K31" s="17"/>
      <c r="L31" s="17"/>
      <c r="M31" s="17"/>
      <c r="N31" s="17"/>
      <c r="O31" s="41" t="s">
        <v>31</v>
      </c>
      <c r="P31" s="26"/>
      <c r="Q31" s="26"/>
      <c r="R31" s="42"/>
      <c r="S31" s="22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32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33</v>
      </c>
      <c r="B34" s="51"/>
      <c r="C34" s="51"/>
      <c r="D34" s="52"/>
      <c r="E34" s="53" t="s">
        <v>34</v>
      </c>
      <c r="F34" s="52"/>
      <c r="G34" s="53" t="s">
        <v>35</v>
      </c>
      <c r="H34" s="51"/>
      <c r="I34" s="52"/>
      <c r="J34" s="53" t="s">
        <v>36</v>
      </c>
      <c r="K34" s="51"/>
      <c r="L34" s="53" t="s">
        <v>37</v>
      </c>
      <c r="M34" s="51"/>
      <c r="N34" s="51"/>
      <c r="O34" s="52"/>
      <c r="P34" s="53" t="s">
        <v>38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39</v>
      </c>
      <c r="F36" s="47"/>
      <c r="G36" s="47"/>
      <c r="H36" s="47"/>
      <c r="I36" s="47"/>
      <c r="J36" s="64" t="s">
        <v>40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41</v>
      </c>
      <c r="B37" s="66"/>
      <c r="C37" s="67" t="s">
        <v>42</v>
      </c>
      <c r="D37" s="68"/>
      <c r="E37" s="68"/>
      <c r="F37" s="69"/>
      <c r="G37" s="65" t="s">
        <v>43</v>
      </c>
      <c r="H37" s="70"/>
      <c r="I37" s="67" t="s">
        <v>44</v>
      </c>
      <c r="J37" s="68"/>
      <c r="K37" s="68"/>
      <c r="L37" s="65" t="s">
        <v>45</v>
      </c>
      <c r="M37" s="70"/>
      <c r="N37" s="67" t="s">
        <v>46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47</v>
      </c>
      <c r="C38" s="20"/>
      <c r="D38" s="73" t="s">
        <v>48</v>
      </c>
      <c r="E38" s="74">
        <f>SUMIF(Rozpocet!O5:O526,8,Rozpocet!I5:I526)</f>
        <v>0</v>
      </c>
      <c r="F38" s="75"/>
      <c r="G38" s="71">
        <v>8</v>
      </c>
      <c r="H38" s="76"/>
      <c r="I38" s="36"/>
      <c r="J38" s="77"/>
      <c r="K38" s="78"/>
      <c r="L38" s="71">
        <v>13</v>
      </c>
      <c r="M38" s="34"/>
      <c r="N38" s="39"/>
      <c r="O38" s="39"/>
      <c r="P38" s="79"/>
      <c r="Q38" s="80"/>
      <c r="R38" s="74"/>
      <c r="S38" s="75"/>
    </row>
    <row r="39" spans="1:19" ht="20.25" customHeight="1">
      <c r="A39" s="71">
        <v>2</v>
      </c>
      <c r="B39" s="81"/>
      <c r="C39" s="29"/>
      <c r="D39" s="73" t="s">
        <v>50</v>
      </c>
      <c r="E39" s="74">
        <f>SUMIF(Rozpocet!O10:O526,4,Rozpocet!I10:I526)</f>
        <v>0</v>
      </c>
      <c r="F39" s="75"/>
      <c r="G39" s="71">
        <v>9</v>
      </c>
      <c r="H39" s="17"/>
      <c r="I39" s="73"/>
      <c r="J39" s="77"/>
      <c r="K39" s="78"/>
      <c r="L39" s="71">
        <v>14</v>
      </c>
      <c r="M39" s="34"/>
      <c r="N39" s="39"/>
      <c r="O39" s="39"/>
      <c r="P39" s="79"/>
      <c r="Q39" s="80"/>
      <c r="R39" s="74"/>
      <c r="S39" s="75"/>
    </row>
    <row r="40" spans="1:19" ht="20.25" customHeight="1">
      <c r="A40" s="71">
        <v>3</v>
      </c>
      <c r="B40" s="72" t="s">
        <v>51</v>
      </c>
      <c r="C40" s="20"/>
      <c r="D40" s="73" t="s">
        <v>48</v>
      </c>
      <c r="E40" s="74">
        <f>SUMIF(Rozpocet!O11:O526,32,Rozpocet!I11:I526)</f>
        <v>0</v>
      </c>
      <c r="F40" s="75"/>
      <c r="G40" s="71">
        <v>10</v>
      </c>
      <c r="H40" s="76"/>
      <c r="I40" s="36"/>
      <c r="J40" s="77"/>
      <c r="K40" s="78"/>
      <c r="L40" s="71">
        <v>15</v>
      </c>
      <c r="M40" s="34"/>
      <c r="N40" s="39"/>
      <c r="O40" s="39"/>
      <c r="P40" s="79"/>
      <c r="Q40" s="80"/>
      <c r="R40" s="74"/>
      <c r="S40" s="75"/>
    </row>
    <row r="41" spans="1:19" ht="20.25" customHeight="1">
      <c r="A41" s="71">
        <v>4</v>
      </c>
      <c r="B41" s="81"/>
      <c r="C41" s="29"/>
      <c r="D41" s="73" t="s">
        <v>50</v>
      </c>
      <c r="E41" s="74">
        <f>SUMIF(Rozpocet!O12:O526,16,Rozpocet!I12:I526)+SUMIF(Rozpocet!O12:O526,128,Rozpocet!I12:I526)</f>
        <v>0</v>
      </c>
      <c r="F41" s="75"/>
      <c r="G41" s="71">
        <v>11</v>
      </c>
      <c r="H41" s="76"/>
      <c r="I41" s="36"/>
      <c r="J41" s="77"/>
      <c r="K41" s="78"/>
      <c r="L41" s="71">
        <v>16</v>
      </c>
      <c r="M41" s="34"/>
      <c r="N41" s="39"/>
      <c r="O41" s="39"/>
      <c r="P41" s="79"/>
      <c r="Q41" s="80"/>
      <c r="R41" s="74"/>
      <c r="S41" s="75"/>
    </row>
    <row r="42" spans="1:19" ht="20.25" customHeight="1">
      <c r="A42" s="71">
        <v>5</v>
      </c>
      <c r="B42" s="72" t="s">
        <v>52</v>
      </c>
      <c r="C42" s="20"/>
      <c r="D42" s="73" t="s">
        <v>48</v>
      </c>
      <c r="E42" s="74">
        <f>SUMIF(Rozpocet!O13:O526,256,Rozpocet!I13:I526)</f>
        <v>0</v>
      </c>
      <c r="F42" s="75"/>
      <c r="G42" s="82"/>
      <c r="H42" s="39"/>
      <c r="I42" s="36"/>
      <c r="J42" s="83"/>
      <c r="K42" s="78"/>
      <c r="L42" s="71">
        <v>17</v>
      </c>
      <c r="M42" s="34"/>
      <c r="N42" s="39"/>
      <c r="O42" s="39"/>
      <c r="P42" s="79"/>
      <c r="Q42" s="80"/>
      <c r="R42" s="74"/>
      <c r="S42" s="75"/>
    </row>
    <row r="43" spans="1:19" ht="20.25" customHeight="1">
      <c r="A43" s="71">
        <v>6</v>
      </c>
      <c r="B43" s="81"/>
      <c r="C43" s="29"/>
      <c r="D43" s="73" t="s">
        <v>50</v>
      </c>
      <c r="E43" s="74">
        <f>SUMIF(Rozpocet!O14:O526,64,Rozpocet!I14:I526)</f>
        <v>0</v>
      </c>
      <c r="F43" s="75"/>
      <c r="G43" s="82"/>
      <c r="H43" s="39"/>
      <c r="I43" s="36"/>
      <c r="J43" s="83"/>
      <c r="K43" s="78"/>
      <c r="L43" s="71">
        <v>18</v>
      </c>
      <c r="M43" s="76"/>
      <c r="N43" s="39"/>
      <c r="O43" s="39"/>
      <c r="P43" s="39"/>
      <c r="Q43" s="36"/>
      <c r="R43" s="74"/>
      <c r="S43" s="75"/>
    </row>
    <row r="44" spans="1:19" ht="20.25" customHeight="1">
      <c r="A44" s="71">
        <v>7</v>
      </c>
      <c r="B44" s="84" t="s">
        <v>53</v>
      </c>
      <c r="C44" s="39"/>
      <c r="D44" s="36"/>
      <c r="E44" s="85">
        <f>SUM(E38:E43)</f>
        <v>0</v>
      </c>
      <c r="F44" s="49"/>
      <c r="G44" s="71">
        <v>12</v>
      </c>
      <c r="H44" s="84"/>
      <c r="I44" s="36"/>
      <c r="J44" s="86"/>
      <c r="K44" s="87"/>
      <c r="L44" s="71">
        <v>19</v>
      </c>
      <c r="M44" s="72" t="s">
        <v>54</v>
      </c>
      <c r="N44" s="19"/>
      <c r="O44" s="19"/>
      <c r="P44" s="19"/>
      <c r="Q44" s="88"/>
      <c r="R44" s="85">
        <f>SUM(R38:R43)</f>
        <v>0</v>
      </c>
      <c r="S44" s="49"/>
    </row>
    <row r="45" spans="1:19" ht="20.25" customHeight="1">
      <c r="A45" s="89">
        <v>20</v>
      </c>
      <c r="B45" s="90"/>
      <c r="C45" s="91"/>
      <c r="D45" s="92"/>
      <c r="E45" s="93"/>
      <c r="F45" s="45"/>
      <c r="G45" s="89">
        <v>21</v>
      </c>
      <c r="H45" s="90"/>
      <c r="I45" s="92"/>
      <c r="J45" s="94"/>
      <c r="K45" s="95">
        <f>M48</f>
        <v>15</v>
      </c>
      <c r="L45" s="89">
        <v>22</v>
      </c>
      <c r="M45" s="90"/>
      <c r="N45" s="91"/>
      <c r="O45" s="91"/>
      <c r="P45" s="91"/>
      <c r="Q45" s="92"/>
      <c r="R45" s="93"/>
      <c r="S45" s="45"/>
    </row>
    <row r="46" spans="1:19" ht="20.25" customHeight="1">
      <c r="A46" s="96" t="s">
        <v>22</v>
      </c>
      <c r="B46" s="14"/>
      <c r="C46" s="14"/>
      <c r="D46" s="14"/>
      <c r="E46" s="14"/>
      <c r="F46" s="97"/>
      <c r="G46" s="98"/>
      <c r="H46" s="14"/>
      <c r="I46" s="14"/>
      <c r="J46" s="14"/>
      <c r="K46" s="14"/>
      <c r="L46" s="65" t="s">
        <v>56</v>
      </c>
      <c r="M46" s="52"/>
      <c r="N46" s="67" t="s">
        <v>57</v>
      </c>
      <c r="O46" s="51"/>
      <c r="P46" s="51"/>
      <c r="Q46" s="51"/>
      <c r="R46" s="51"/>
      <c r="S46" s="54"/>
    </row>
    <row r="47" spans="1:19" ht="20.25" customHeight="1">
      <c r="A47" s="16"/>
      <c r="B47" s="17"/>
      <c r="C47" s="17"/>
      <c r="D47" s="17"/>
      <c r="E47" s="17"/>
      <c r="F47" s="24"/>
      <c r="G47" s="99"/>
      <c r="H47" s="17"/>
      <c r="I47" s="17"/>
      <c r="J47" s="17"/>
      <c r="K47" s="17"/>
      <c r="L47" s="71">
        <v>23</v>
      </c>
      <c r="M47" s="76" t="s">
        <v>58</v>
      </c>
      <c r="N47" s="39"/>
      <c r="O47" s="39"/>
      <c r="P47" s="39"/>
      <c r="Q47" s="75"/>
      <c r="R47" s="85">
        <f>ROUND(E44+J44+R44+E45+J45+R45,2)</f>
        <v>0</v>
      </c>
      <c r="S47" s="49"/>
    </row>
    <row r="48" spans="1:19" ht="20.25" customHeight="1">
      <c r="A48" s="100" t="s">
        <v>59</v>
      </c>
      <c r="B48" s="28"/>
      <c r="C48" s="28"/>
      <c r="D48" s="28"/>
      <c r="E48" s="28"/>
      <c r="F48" s="29"/>
      <c r="G48" s="101" t="s">
        <v>60</v>
      </c>
      <c r="H48" s="28"/>
      <c r="I48" s="28"/>
      <c r="J48" s="28"/>
      <c r="K48" s="28"/>
      <c r="L48" s="71">
        <v>24</v>
      </c>
      <c r="M48" s="102">
        <v>15</v>
      </c>
      <c r="N48" s="29" t="s">
        <v>49</v>
      </c>
      <c r="O48" s="103">
        <f>R47-O49</f>
        <v>0</v>
      </c>
      <c r="P48" s="39" t="s">
        <v>61</v>
      </c>
      <c r="Q48" s="36"/>
      <c r="R48" s="104">
        <f>ROUNDUP(O48*M48/100,1)</f>
        <v>0</v>
      </c>
      <c r="S48" s="105"/>
    </row>
    <row r="49" spans="1:19" ht="20.25" customHeight="1">
      <c r="A49" s="106" t="s">
        <v>20</v>
      </c>
      <c r="B49" s="19"/>
      <c r="C49" s="19"/>
      <c r="D49" s="19"/>
      <c r="E49" s="19"/>
      <c r="F49" s="20"/>
      <c r="G49" s="107"/>
      <c r="H49" s="19"/>
      <c r="I49" s="19"/>
      <c r="J49" s="19"/>
      <c r="K49" s="19"/>
      <c r="L49" s="71">
        <v>25</v>
      </c>
      <c r="M49" s="108">
        <v>21</v>
      </c>
      <c r="N49" s="36" t="s">
        <v>49</v>
      </c>
      <c r="O49" s="103">
        <f>ROUND(SUMIF(Rozpocet!N14:N526,M49,Rozpocet!I14:I526)+SUMIF(P38:P42,M49,R38:R42)+IF(K45=M49,J45,0),2)</f>
        <v>0</v>
      </c>
      <c r="P49" s="39" t="s">
        <v>61</v>
      </c>
      <c r="Q49" s="36"/>
      <c r="R49" s="74">
        <f>ROUNDUP(O49*M49/100,1)</f>
        <v>0</v>
      </c>
      <c r="S49" s="75"/>
    </row>
    <row r="50" spans="1:19" ht="20.25" customHeight="1">
      <c r="A50" s="16"/>
      <c r="B50" s="17"/>
      <c r="C50" s="17"/>
      <c r="D50" s="17"/>
      <c r="E50" s="17"/>
      <c r="F50" s="24"/>
      <c r="G50" s="99"/>
      <c r="H50" s="17"/>
      <c r="I50" s="17"/>
      <c r="J50" s="17"/>
      <c r="K50" s="17"/>
      <c r="L50" s="89">
        <v>26</v>
      </c>
      <c r="M50" s="109" t="s">
        <v>62</v>
      </c>
      <c r="N50" s="91"/>
      <c r="O50" s="91"/>
      <c r="P50" s="91"/>
      <c r="Q50" s="110"/>
      <c r="R50" s="111">
        <f>R47+R48+R49</f>
        <v>0</v>
      </c>
      <c r="S50" s="112"/>
    </row>
    <row r="51" spans="1:19" ht="20.25" customHeight="1">
      <c r="A51" s="100" t="s">
        <v>59</v>
      </c>
      <c r="B51" s="28"/>
      <c r="C51" s="28"/>
      <c r="D51" s="28"/>
      <c r="E51" s="28"/>
      <c r="F51" s="29"/>
      <c r="G51" s="101" t="s">
        <v>60</v>
      </c>
      <c r="H51" s="28"/>
      <c r="I51" s="28"/>
      <c r="J51" s="28"/>
      <c r="K51" s="28"/>
      <c r="L51" s="65" t="s">
        <v>63</v>
      </c>
      <c r="M51" s="52"/>
      <c r="N51" s="67" t="s">
        <v>64</v>
      </c>
      <c r="O51" s="51"/>
      <c r="P51" s="51"/>
      <c r="Q51" s="51"/>
      <c r="R51" s="113"/>
      <c r="S51" s="54"/>
    </row>
    <row r="52" spans="1:19" ht="20.25" customHeight="1">
      <c r="A52" s="106" t="s">
        <v>24</v>
      </c>
      <c r="B52" s="19"/>
      <c r="C52" s="19"/>
      <c r="D52" s="19"/>
      <c r="E52" s="19"/>
      <c r="F52" s="20"/>
      <c r="G52" s="107"/>
      <c r="H52" s="19"/>
      <c r="I52" s="19"/>
      <c r="J52" s="19"/>
      <c r="K52" s="19"/>
      <c r="L52" s="71">
        <v>27</v>
      </c>
      <c r="M52" s="76" t="s">
        <v>65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6"/>
      <c r="B53" s="17"/>
      <c r="C53" s="17"/>
      <c r="D53" s="17"/>
      <c r="E53" s="17"/>
      <c r="F53" s="24"/>
      <c r="G53" s="99"/>
      <c r="H53" s="17"/>
      <c r="I53" s="17"/>
      <c r="J53" s="17"/>
      <c r="K53" s="17"/>
      <c r="L53" s="71">
        <v>28</v>
      </c>
      <c r="M53" s="76" t="s">
        <v>66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4" t="s">
        <v>59</v>
      </c>
      <c r="B54" s="44"/>
      <c r="C54" s="44"/>
      <c r="D54" s="44"/>
      <c r="E54" s="44"/>
      <c r="F54" s="115"/>
      <c r="G54" s="116" t="s">
        <v>60</v>
      </c>
      <c r="H54" s="44"/>
      <c r="I54" s="44"/>
      <c r="J54" s="44"/>
      <c r="K54" s="44"/>
      <c r="L54" s="89">
        <v>29</v>
      </c>
      <c r="M54" s="90" t="s">
        <v>67</v>
      </c>
      <c r="N54" s="91"/>
      <c r="O54" s="91"/>
      <c r="P54" s="91"/>
      <c r="Q54" s="92"/>
      <c r="R54" s="58">
        <v>0</v>
      </c>
      <c r="S54" s="117"/>
    </row>
  </sheetData>
  <sheetProtection/>
  <mergeCells count="1">
    <mergeCell ref="E7:J7"/>
  </mergeCells>
  <printOptions horizontalCentered="1" verticalCentered="1"/>
  <pageMargins left="0.3937007874015748" right="0.3937007874015748" top="0.9055118110236221" bottom="0.90551181102362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86" t="s">
        <v>696</v>
      </c>
      <c r="B1" s="118"/>
      <c r="C1" s="118"/>
      <c r="D1" s="118"/>
      <c r="E1" s="118"/>
    </row>
    <row r="2" spans="1:5" ht="12" customHeight="1">
      <c r="A2" s="119" t="s">
        <v>68</v>
      </c>
      <c r="B2" s="120" t="str">
        <f>'Krycí list'!E5</f>
        <v>SO 1 - BYTOVÝ DŮM - SLÁDKOVA 6 - STAVEBNÍ ÚPRAVY DOMU</v>
      </c>
      <c r="C2" s="121"/>
      <c r="D2" s="121"/>
      <c r="E2" s="121"/>
    </row>
    <row r="3" spans="1:5" ht="12" customHeight="1">
      <c r="A3" s="119" t="s">
        <v>69</v>
      </c>
      <c r="B3" s="120" t="str">
        <f>'Krycí list'!E7</f>
        <v>D.1.1 - ARCHITEKTONICKO STAVEBNÍ ŘEŠENÍ - (rozsah a sestavení dle DSP)</v>
      </c>
      <c r="C3" s="122"/>
      <c r="D3" s="120"/>
      <c r="E3" s="123"/>
    </row>
    <row r="4" spans="1:5" ht="12" customHeight="1">
      <c r="A4" s="119" t="s">
        <v>70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71</v>
      </c>
      <c r="B5" s="120" t="str">
        <f>'Krycí list'!P5</f>
        <v>803 59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72</v>
      </c>
      <c r="B7" s="120" t="str">
        <f>'Krycí list'!E26</f>
        <v>STATUTÁRNÍ MĚSTO OSTRAVA-Měobv M.OSTRAVA A PŘÍVOZ</v>
      </c>
      <c r="C7" s="122"/>
      <c r="D7" s="120"/>
      <c r="E7" s="123"/>
    </row>
    <row r="8" spans="1:5" ht="12" customHeight="1">
      <c r="A8" s="120" t="s">
        <v>73</v>
      </c>
      <c r="B8" s="120" t="str">
        <f>'Krycí list'!E28</f>
        <v>Dle výběrového řízení</v>
      </c>
      <c r="C8" s="122"/>
      <c r="D8" s="120"/>
      <c r="E8" s="123"/>
    </row>
    <row r="9" spans="1:5" ht="12" customHeight="1">
      <c r="A9" s="120" t="s">
        <v>74</v>
      </c>
      <c r="B9" s="120" t="s">
        <v>31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75</v>
      </c>
      <c r="B11" s="125" t="s">
        <v>76</v>
      </c>
      <c r="C11" s="126" t="s">
        <v>77</v>
      </c>
      <c r="D11" s="127" t="s">
        <v>78</v>
      </c>
      <c r="E11" s="126" t="s">
        <v>79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Rozpocet!D14</f>
        <v>HSV</v>
      </c>
      <c r="B14" s="137" t="str">
        <f>Rozpocet!E14</f>
        <v>Práce a dodávky HSV</v>
      </c>
      <c r="C14" s="138">
        <f>Rozpocet!I14</f>
        <v>0</v>
      </c>
      <c r="D14" s="139">
        <f>Rozpocet!K14</f>
        <v>195.90065685000002</v>
      </c>
      <c r="E14" s="139">
        <f>Rozpocet!M14</f>
        <v>156.502539</v>
      </c>
    </row>
    <row r="15" spans="1:5" s="135" customFormat="1" ht="12.75" customHeight="1">
      <c r="A15" s="140" t="str">
        <f>Rozpocet!D15</f>
        <v>3</v>
      </c>
      <c r="B15" s="141" t="str">
        <f>Rozpocet!E15</f>
        <v>Svislé a kompletní konstrukce</v>
      </c>
      <c r="C15" s="142">
        <f>Rozpocet!I15</f>
        <v>0</v>
      </c>
      <c r="D15" s="143">
        <f>Rozpocet!K15</f>
        <v>15.76888146</v>
      </c>
      <c r="E15" s="143">
        <f>Rozpocet!M15</f>
        <v>0</v>
      </c>
    </row>
    <row r="16" spans="1:5" s="135" customFormat="1" ht="12.75" customHeight="1">
      <c r="A16" s="140" t="str">
        <f>Rozpocet!D37</f>
        <v>6</v>
      </c>
      <c r="B16" s="141" t="str">
        <f>Rozpocet!E37</f>
        <v>Úpravy povrchů, podlahy a osazování výplní</v>
      </c>
      <c r="C16" s="142">
        <f>Rozpocet!I37</f>
        <v>0</v>
      </c>
      <c r="D16" s="143">
        <f>Rozpocet!K37</f>
        <v>180.08977539000003</v>
      </c>
      <c r="E16" s="143">
        <f>Rozpocet!M37</f>
        <v>0</v>
      </c>
    </row>
    <row r="17" spans="1:5" s="135" customFormat="1" ht="12.75" customHeight="1">
      <c r="A17" s="140" t="str">
        <f>Rozpocet!D95</f>
        <v>9</v>
      </c>
      <c r="B17" s="141" t="str">
        <f>Rozpocet!E95</f>
        <v>Ostatní konstrukce a práce-bourání</v>
      </c>
      <c r="C17" s="142">
        <f>Rozpocet!I95</f>
        <v>0</v>
      </c>
      <c r="D17" s="143">
        <f>Rozpocet!K95</f>
        <v>0.042</v>
      </c>
      <c r="E17" s="143">
        <f>Rozpocet!M95</f>
        <v>156.502539</v>
      </c>
    </row>
    <row r="18" spans="1:5" s="135" customFormat="1" ht="12.75" customHeight="1">
      <c r="A18" s="144" t="str">
        <f>Rozpocet!D96</f>
        <v>95</v>
      </c>
      <c r="B18" s="145" t="str">
        <f>Rozpocet!E96</f>
        <v>Různé dokončovací konstrukce a práce pozemních staveb</v>
      </c>
      <c r="C18" s="146">
        <f>Rozpocet!I96</f>
        <v>0</v>
      </c>
      <c r="D18" s="147">
        <f>Rozpocet!K96</f>
        <v>0</v>
      </c>
      <c r="E18" s="147">
        <f>Rozpocet!M96</f>
        <v>0</v>
      </c>
    </row>
    <row r="19" spans="1:5" s="135" customFormat="1" ht="12.75" customHeight="1">
      <c r="A19" s="144" t="str">
        <f>Rozpocet!D125</f>
        <v>99</v>
      </c>
      <c r="B19" s="145" t="str">
        <f>Rozpocet!E125</f>
        <v>Přesun hmot, bourací a demontážní práce</v>
      </c>
      <c r="C19" s="146">
        <f>Rozpocet!I125</f>
        <v>0</v>
      </c>
      <c r="D19" s="147">
        <f>Rozpocet!K125</f>
        <v>0.042</v>
      </c>
      <c r="E19" s="147">
        <f>Rozpocet!M125</f>
        <v>156.502539</v>
      </c>
    </row>
    <row r="20" spans="1:5" s="135" customFormat="1" ht="12.75" customHeight="1">
      <c r="A20" s="136" t="str">
        <f>Rozpocet!D228</f>
        <v>PSV</v>
      </c>
      <c r="B20" s="137" t="str">
        <f>Rozpocet!E228</f>
        <v>Práce a dodávky PSV</v>
      </c>
      <c r="C20" s="138">
        <f>Rozpocet!I228</f>
        <v>0</v>
      </c>
      <c r="D20" s="139">
        <f>Rozpocet!K228</f>
        <v>33.4554343</v>
      </c>
      <c r="E20" s="139">
        <f>Rozpocet!M228</f>
        <v>18.212298500000003</v>
      </c>
    </row>
    <row r="21" spans="1:5" s="135" customFormat="1" ht="12.75" customHeight="1">
      <c r="A21" s="140" t="str">
        <f>Rozpocet!D229</f>
        <v>711</v>
      </c>
      <c r="B21" s="141" t="str">
        <f>Rozpocet!E229</f>
        <v>Izolace proti vodě, vlhkosti a plynům</v>
      </c>
      <c r="C21" s="142">
        <f>Rozpocet!I229</f>
        <v>0</v>
      </c>
      <c r="D21" s="143">
        <f>Rozpocet!K229</f>
        <v>0.7053885</v>
      </c>
      <c r="E21" s="143">
        <f>Rozpocet!M229</f>
        <v>0</v>
      </c>
    </row>
    <row r="22" spans="1:5" s="135" customFormat="1" ht="12.75" customHeight="1">
      <c r="A22" s="140" t="str">
        <f>Rozpocet!D233</f>
        <v>725</v>
      </c>
      <c r="B22" s="141" t="str">
        <f>Rozpocet!E233</f>
        <v>Zdravotechnika - zařizovací předměty</v>
      </c>
      <c r="C22" s="142">
        <f>Rozpocet!I233</f>
        <v>0</v>
      </c>
      <c r="D22" s="143">
        <f>Rozpocet!K233</f>
        <v>0</v>
      </c>
      <c r="E22" s="143">
        <f>Rozpocet!M233</f>
        <v>1.855</v>
      </c>
    </row>
    <row r="23" spans="1:5" s="135" customFormat="1" ht="12.75" customHeight="1">
      <c r="A23" s="140" t="str">
        <f>Rozpocet!D250</f>
        <v>762</v>
      </c>
      <c r="B23" s="141" t="str">
        <f>Rozpocet!E250</f>
        <v>Konstrukce tesařské</v>
      </c>
      <c r="C23" s="142">
        <f>Rozpocet!I250</f>
        <v>0</v>
      </c>
      <c r="D23" s="143">
        <f>Rozpocet!K250</f>
        <v>12.3809378</v>
      </c>
      <c r="E23" s="143">
        <f>Rozpocet!M250</f>
        <v>13.849720000000001</v>
      </c>
    </row>
    <row r="24" spans="1:5" s="135" customFormat="1" ht="12.75" customHeight="1">
      <c r="A24" s="140" t="str">
        <f>Rozpocet!D267</f>
        <v>763</v>
      </c>
      <c r="B24" s="141" t="str">
        <f>Rozpocet!E267</f>
        <v>Konstrukce montované z desek, dílců a panelů</v>
      </c>
      <c r="C24" s="142">
        <f>Rozpocet!I267</f>
        <v>0</v>
      </c>
      <c r="D24" s="143">
        <f>Rozpocet!K267</f>
        <v>6.7457446</v>
      </c>
      <c r="E24" s="143">
        <f>Rozpocet!M267</f>
        <v>0</v>
      </c>
    </row>
    <row r="25" spans="1:5" s="135" customFormat="1" ht="12.75" customHeight="1">
      <c r="A25" s="140" t="str">
        <f>Rozpocet!D281</f>
        <v>764</v>
      </c>
      <c r="B25" s="141" t="str">
        <f>Rozpocet!E281</f>
        <v>Konstrukce klempířské</v>
      </c>
      <c r="C25" s="142">
        <f>Rozpocet!I281</f>
        <v>0</v>
      </c>
      <c r="D25" s="143">
        <f>Rozpocet!K281</f>
        <v>0</v>
      </c>
      <c r="E25" s="143">
        <f>Rozpocet!M281</f>
        <v>0.16943850000000002</v>
      </c>
    </row>
    <row r="26" spans="1:5" s="135" customFormat="1" ht="12.75" customHeight="1">
      <c r="A26" s="140" t="str">
        <f>Rozpocet!D322</f>
        <v>766</v>
      </c>
      <c r="B26" s="141" t="str">
        <f>Rozpocet!E322</f>
        <v>Konstrukce truhlářské</v>
      </c>
      <c r="C26" s="142">
        <f>Rozpocet!I322</f>
        <v>0</v>
      </c>
      <c r="D26" s="143">
        <f>Rozpocet!K322</f>
        <v>0</v>
      </c>
      <c r="E26" s="143">
        <f>Rozpocet!M322</f>
        <v>1.58025</v>
      </c>
    </row>
    <row r="27" spans="1:5" s="135" customFormat="1" ht="12.75" customHeight="1">
      <c r="A27" s="140" t="str">
        <f>Rozpocet!D431</f>
        <v>767</v>
      </c>
      <c r="B27" s="141" t="str">
        <f>Rozpocet!E431</f>
        <v>Konstrukce zámečnické</v>
      </c>
      <c r="C27" s="142">
        <f>Rozpocet!I431</f>
        <v>0</v>
      </c>
      <c r="D27" s="143">
        <f>Rozpocet!K431</f>
        <v>0</v>
      </c>
      <c r="E27" s="143">
        <f>Rozpocet!M431</f>
        <v>0</v>
      </c>
    </row>
    <row r="28" spans="1:5" s="135" customFormat="1" ht="12.75" customHeight="1">
      <c r="A28" s="140" t="str">
        <f>Rozpocet!D469</f>
        <v>771</v>
      </c>
      <c r="B28" s="141" t="str">
        <f>Rozpocet!E469</f>
        <v>Podlahy z dlaždic</v>
      </c>
      <c r="C28" s="142">
        <f>Rozpocet!I469</f>
        <v>0</v>
      </c>
      <c r="D28" s="143">
        <f>Rozpocet!K469</f>
        <v>2.7026468</v>
      </c>
      <c r="E28" s="143">
        <f>Rozpocet!M469</f>
        <v>0</v>
      </c>
    </row>
    <row r="29" spans="1:5" s="135" customFormat="1" ht="12.75" customHeight="1">
      <c r="A29" s="140" t="str">
        <f>Rozpocet!D478</f>
        <v>775</v>
      </c>
      <c r="B29" s="141" t="str">
        <f>Rozpocet!E478</f>
        <v>Podlahy skládané (parkety, vlysy, lamely aj.)</v>
      </c>
      <c r="C29" s="142">
        <f>Rozpocet!I478</f>
        <v>0</v>
      </c>
      <c r="D29" s="143">
        <f>Rozpocet!K478</f>
        <v>0</v>
      </c>
      <c r="E29" s="143">
        <f>Rozpocet!M478</f>
        <v>0.3276</v>
      </c>
    </row>
    <row r="30" spans="1:5" s="135" customFormat="1" ht="12.75" customHeight="1">
      <c r="A30" s="140" t="str">
        <f>Rozpocet!D480</f>
        <v>776</v>
      </c>
      <c r="B30" s="141" t="str">
        <f>Rozpocet!E480</f>
        <v>Podlahy povlakové</v>
      </c>
      <c r="C30" s="142">
        <f>Rozpocet!I480</f>
        <v>0</v>
      </c>
      <c r="D30" s="143">
        <f>Rozpocet!K480</f>
        <v>1.7654406000000002</v>
      </c>
      <c r="E30" s="143">
        <f>Rozpocet!M480</f>
        <v>0.43029</v>
      </c>
    </row>
    <row r="31" spans="1:5" s="135" customFormat="1" ht="12.75" customHeight="1">
      <c r="A31" s="140" t="str">
        <f>Rozpocet!D498</f>
        <v>777</v>
      </c>
      <c r="B31" s="141" t="str">
        <f>Rozpocet!E498</f>
        <v>Podlahy lité</v>
      </c>
      <c r="C31" s="142">
        <f>Rozpocet!I498</f>
        <v>0</v>
      </c>
      <c r="D31" s="143">
        <f>Rozpocet!K498</f>
        <v>1.09095</v>
      </c>
      <c r="E31" s="143">
        <f>Rozpocet!M498</f>
        <v>0</v>
      </c>
    </row>
    <row r="32" spans="1:5" s="135" customFormat="1" ht="12.75" customHeight="1">
      <c r="A32" s="140" t="str">
        <f>Rozpocet!D505</f>
        <v>781</v>
      </c>
      <c r="B32" s="141" t="str">
        <f>Rozpocet!E505</f>
        <v>Dokončovací práce - obklady keramické</v>
      </c>
      <c r="C32" s="142">
        <f>Rozpocet!I505</f>
        <v>0</v>
      </c>
      <c r="D32" s="143">
        <f>Rozpocet!K505</f>
        <v>6.546876</v>
      </c>
      <c r="E32" s="143">
        <f>Rozpocet!M505</f>
        <v>0</v>
      </c>
    </row>
    <row r="33" spans="1:5" s="135" customFormat="1" ht="12.75" customHeight="1">
      <c r="A33" s="140" t="str">
        <f>Rozpocet!D515</f>
        <v>783</v>
      </c>
      <c r="B33" s="141" t="str">
        <f>Rozpocet!E515</f>
        <v>Dokončovací práce - nátěry</v>
      </c>
      <c r="C33" s="142">
        <f>Rozpocet!I515</f>
        <v>0</v>
      </c>
      <c r="D33" s="143">
        <f>Rozpocet!K515</f>
        <v>0</v>
      </c>
      <c r="E33" s="143">
        <f>Rozpocet!M515</f>
        <v>0</v>
      </c>
    </row>
    <row r="34" spans="1:5" s="135" customFormat="1" ht="12.75" customHeight="1">
      <c r="A34" s="140" t="str">
        <f>Rozpocet!D520</f>
        <v>784</v>
      </c>
      <c r="B34" s="141" t="str">
        <f>Rozpocet!E520</f>
        <v>Dokončovací práce - malby</v>
      </c>
      <c r="C34" s="142">
        <f>Rozpocet!I520</f>
        <v>0</v>
      </c>
      <c r="D34" s="143">
        <f>Rozpocet!K520</f>
        <v>1.51745</v>
      </c>
      <c r="E34" s="143">
        <f>Rozpocet!M520</f>
        <v>0</v>
      </c>
    </row>
    <row r="35" spans="2:5" s="148" customFormat="1" ht="12.75" customHeight="1">
      <c r="B35" s="149" t="s">
        <v>80</v>
      </c>
      <c r="C35" s="150">
        <f>Rozpocet!I526</f>
        <v>0</v>
      </c>
      <c r="D35" s="151">
        <f>Rozpocet!K526</f>
        <v>229.35609115000003</v>
      </c>
      <c r="E35" s="151">
        <f>Rozpocet!M526</f>
        <v>174.71483750000002</v>
      </c>
    </row>
  </sheetData>
  <sheetProtection/>
  <printOptions horizontalCentered="1"/>
  <pageMargins left="0.5118110236220472" right="0.5118110236220472" top="0.7874015748031497" bottom="0.7874015748031497" header="0" footer="0"/>
  <pageSetup fitToHeight="999"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6"/>
  <sheetViews>
    <sheetView showGridLines="0" tabSelected="1" zoomScalePageLayoutView="0" workbookViewId="0" topLeftCell="A1">
      <pane ySplit="13" topLeftCell="A516" activePane="bottomLeft" state="frozen"/>
      <selection pane="topLeft" activeCell="A1" sqref="A1"/>
      <selection pane="bottomLeft" activeCell="T518" sqref="T518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8" width="9.140625" style="2" hidden="1" customWidth="1"/>
    <col min="19" max="16384" width="9.140625" style="2" customWidth="1"/>
  </cols>
  <sheetData>
    <row r="1" spans="1:16" ht="18" customHeight="1">
      <c r="A1" s="186" t="s">
        <v>697</v>
      </c>
      <c r="B1" s="152"/>
      <c r="C1" s="152"/>
      <c r="D1" s="152"/>
      <c r="E1" s="152"/>
      <c r="F1" s="152"/>
      <c r="G1" s="152"/>
      <c r="H1" s="152"/>
      <c r="I1" s="187" t="s">
        <v>698</v>
      </c>
      <c r="J1" s="152"/>
      <c r="K1" s="152"/>
      <c r="L1" s="152"/>
      <c r="M1" s="152"/>
      <c r="N1" s="152"/>
      <c r="O1" s="153"/>
      <c r="P1" s="153"/>
    </row>
    <row r="2" spans="1:16" ht="11.25" customHeight="1">
      <c r="A2" s="119" t="s">
        <v>68</v>
      </c>
      <c r="B2" s="120"/>
      <c r="C2" s="120" t="str">
        <f>'Krycí list'!E5</f>
        <v>SO 1 - BYTOVÝ DŮM - SLÁDKOVA 6 - STAVEBNÍ ÚPRAVY DOMU</v>
      </c>
      <c r="D2" s="120"/>
      <c r="E2" s="120"/>
      <c r="F2" s="120"/>
      <c r="G2" s="120"/>
      <c r="H2" s="120"/>
      <c r="I2" s="120"/>
      <c r="J2" s="120"/>
      <c r="K2" s="120"/>
      <c r="L2" s="152"/>
      <c r="M2" s="152"/>
      <c r="N2" s="152"/>
      <c r="O2" s="153"/>
      <c r="P2" s="153"/>
    </row>
    <row r="3" spans="1:16" ht="11.25" customHeight="1">
      <c r="A3" s="119" t="s">
        <v>69</v>
      </c>
      <c r="B3" s="120"/>
      <c r="C3" s="120" t="str">
        <f>'Krycí list'!E7</f>
        <v>D.1.1 - ARCHITEKTONICKO STAVEBNÍ ŘEŠENÍ - (rozsah a sestavení dle DSP)</v>
      </c>
      <c r="D3" s="120"/>
      <c r="E3" s="120"/>
      <c r="F3" s="120"/>
      <c r="G3" s="120"/>
      <c r="H3" s="120"/>
      <c r="I3" s="120"/>
      <c r="J3" s="120"/>
      <c r="K3" s="120"/>
      <c r="L3" s="152"/>
      <c r="M3" s="152"/>
      <c r="N3" s="152"/>
      <c r="O3" s="153"/>
      <c r="P3" s="153"/>
    </row>
    <row r="4" spans="1:16" ht="11.25" customHeight="1">
      <c r="A4" s="119" t="s">
        <v>70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52"/>
      <c r="M4" s="152"/>
      <c r="N4" s="152"/>
      <c r="O4" s="153"/>
      <c r="P4" s="153"/>
    </row>
    <row r="5" spans="1:16" ht="11.25" customHeight="1">
      <c r="A5" s="120" t="s">
        <v>81</v>
      </c>
      <c r="B5" s="120"/>
      <c r="C5" s="120" t="str">
        <f>'Krycí list'!P5</f>
        <v>803 59</v>
      </c>
      <c r="D5" s="120"/>
      <c r="E5" s="120"/>
      <c r="F5" s="120"/>
      <c r="G5" s="120"/>
      <c r="H5" s="120"/>
      <c r="I5" s="120"/>
      <c r="J5" s="120"/>
      <c r="K5" s="120"/>
      <c r="L5" s="152"/>
      <c r="M5" s="152"/>
      <c r="N5" s="152"/>
      <c r="O5" s="153"/>
      <c r="P5" s="153"/>
    </row>
    <row r="6" spans="1:16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52"/>
      <c r="M6" s="152"/>
      <c r="N6" s="152"/>
      <c r="O6" s="153"/>
      <c r="P6" s="153"/>
    </row>
    <row r="7" spans="1:16" ht="11.25" customHeight="1">
      <c r="A7" s="120" t="s">
        <v>72</v>
      </c>
      <c r="B7" s="120"/>
      <c r="C7" s="120" t="str">
        <f>'Krycí list'!E26</f>
        <v>STATUTÁRNÍ MĚSTO OSTRAVA-Měobv M.OSTRAVA A PŘÍVOZ</v>
      </c>
      <c r="D7" s="120"/>
      <c r="E7" s="120"/>
      <c r="F7" s="120"/>
      <c r="G7" s="120"/>
      <c r="H7" s="120"/>
      <c r="I7" s="120"/>
      <c r="J7" s="120"/>
      <c r="K7" s="120"/>
      <c r="L7" s="152"/>
      <c r="M7" s="152"/>
      <c r="N7" s="152"/>
      <c r="O7" s="153"/>
      <c r="P7" s="153"/>
    </row>
    <row r="8" spans="1:16" ht="11.25" customHeight="1">
      <c r="A8" s="120" t="s">
        <v>73</v>
      </c>
      <c r="B8" s="120"/>
      <c r="C8" s="120" t="str">
        <f>'Krycí list'!E28</f>
        <v>Dle výběrového řízení</v>
      </c>
      <c r="D8" s="120"/>
      <c r="E8" s="120"/>
      <c r="F8" s="120"/>
      <c r="G8" s="120"/>
      <c r="H8" s="120"/>
      <c r="I8" s="120"/>
      <c r="J8" s="120"/>
      <c r="K8" s="120"/>
      <c r="L8" s="152"/>
      <c r="M8" s="152"/>
      <c r="N8" s="152"/>
      <c r="O8" s="153"/>
      <c r="P8" s="153"/>
    </row>
    <row r="9" spans="1:16" ht="11.25" customHeight="1">
      <c r="A9" s="120" t="s">
        <v>74</v>
      </c>
      <c r="B9" s="120"/>
      <c r="C9" s="120" t="s">
        <v>31</v>
      </c>
      <c r="D9" s="120"/>
      <c r="E9" s="120"/>
      <c r="F9" s="120"/>
      <c r="G9" s="120"/>
      <c r="H9" s="120"/>
      <c r="I9" s="120"/>
      <c r="J9" s="120"/>
      <c r="K9" s="120"/>
      <c r="L9" s="152"/>
      <c r="M9" s="152"/>
      <c r="N9" s="152"/>
      <c r="O9" s="153"/>
      <c r="P9" s="153"/>
    </row>
    <row r="10" spans="1:16" ht="5.2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/>
      <c r="P10" s="153"/>
    </row>
    <row r="11" spans="1:16" ht="21.75" customHeight="1">
      <c r="A11" s="124" t="s">
        <v>82</v>
      </c>
      <c r="B11" s="125" t="s">
        <v>83</v>
      </c>
      <c r="C11" s="125" t="s">
        <v>84</v>
      </c>
      <c r="D11" s="125" t="s">
        <v>85</v>
      </c>
      <c r="E11" s="125" t="s">
        <v>76</v>
      </c>
      <c r="F11" s="125" t="s">
        <v>86</v>
      </c>
      <c r="G11" s="125" t="s">
        <v>87</v>
      </c>
      <c r="H11" s="125" t="s">
        <v>88</v>
      </c>
      <c r="I11" s="125" t="s">
        <v>77</v>
      </c>
      <c r="J11" s="125" t="s">
        <v>89</v>
      </c>
      <c r="K11" s="125" t="s">
        <v>78</v>
      </c>
      <c r="L11" s="125" t="s">
        <v>90</v>
      </c>
      <c r="M11" s="125" t="s">
        <v>91</v>
      </c>
      <c r="N11" s="126" t="s">
        <v>92</v>
      </c>
      <c r="O11" s="154" t="s">
        <v>93</v>
      </c>
      <c r="P11" s="155" t="s">
        <v>94</v>
      </c>
    </row>
    <row r="12" spans="1:16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30">
        <v>10</v>
      </c>
      <c r="O12" s="156">
        <v>11</v>
      </c>
      <c r="P12" s="157">
        <v>12</v>
      </c>
    </row>
    <row r="13" spans="1:16" ht="3.7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P13" s="158"/>
    </row>
    <row r="14" spans="1:16" s="135" customFormat="1" ht="12.75" customHeight="1">
      <c r="A14" s="159"/>
      <c r="B14" s="160" t="s">
        <v>56</v>
      </c>
      <c r="C14" s="159"/>
      <c r="D14" s="159" t="s">
        <v>47</v>
      </c>
      <c r="E14" s="159" t="s">
        <v>95</v>
      </c>
      <c r="F14" s="159"/>
      <c r="G14" s="159"/>
      <c r="H14" s="159"/>
      <c r="I14" s="161">
        <f>I15+I37+I95</f>
        <v>0</v>
      </c>
      <c r="J14" s="159"/>
      <c r="K14" s="162">
        <f>K15+K37+K95</f>
        <v>195.90065685000002</v>
      </c>
      <c r="L14" s="159"/>
      <c r="M14" s="162">
        <f>M15+M37+M95</f>
        <v>156.502539</v>
      </c>
      <c r="N14" s="159"/>
      <c r="P14" s="137" t="s">
        <v>96</v>
      </c>
    </row>
    <row r="15" spans="2:16" s="135" customFormat="1" ht="12.75" customHeight="1">
      <c r="B15" s="140" t="s">
        <v>56</v>
      </c>
      <c r="D15" s="141" t="s">
        <v>97</v>
      </c>
      <c r="E15" s="141" t="s">
        <v>98</v>
      </c>
      <c r="I15" s="142">
        <f>SUM(I16:I36)</f>
        <v>0</v>
      </c>
      <c r="K15" s="143">
        <f>SUM(K16:K36)</f>
        <v>15.76888146</v>
      </c>
      <c r="M15" s="143">
        <f>SUM(M16:M36)</f>
        <v>0</v>
      </c>
      <c r="P15" s="141" t="s">
        <v>99</v>
      </c>
    </row>
    <row r="16" spans="1:16" s="17" customFormat="1" ht="24" customHeight="1">
      <c r="A16" s="163" t="s">
        <v>99</v>
      </c>
      <c r="B16" s="163" t="s">
        <v>100</v>
      </c>
      <c r="C16" s="163" t="s">
        <v>101</v>
      </c>
      <c r="D16" s="17" t="s">
        <v>102</v>
      </c>
      <c r="E16" s="164" t="s">
        <v>103</v>
      </c>
      <c r="F16" s="163" t="s">
        <v>104</v>
      </c>
      <c r="G16" s="165">
        <v>8.106</v>
      </c>
      <c r="H16" s="166"/>
      <c r="I16" s="166">
        <f>ROUND(G16*H16,2)</f>
        <v>0</v>
      </c>
      <c r="J16" s="167">
        <v>1.6285</v>
      </c>
      <c r="K16" s="165">
        <f>G16*J16</f>
        <v>13.200621</v>
      </c>
      <c r="L16" s="167">
        <v>0</v>
      </c>
      <c r="M16" s="165">
        <f>G16*L16</f>
        <v>0</v>
      </c>
      <c r="N16" s="168">
        <v>15</v>
      </c>
      <c r="O16" s="169">
        <v>4</v>
      </c>
      <c r="P16" s="17" t="s">
        <v>105</v>
      </c>
    </row>
    <row r="17" spans="4:18" s="17" customFormat="1" ht="15.75" customHeight="1">
      <c r="D17" s="170"/>
      <c r="E17" s="170" t="s">
        <v>106</v>
      </c>
      <c r="G17" s="171"/>
      <c r="P17" s="170" t="s">
        <v>105</v>
      </c>
      <c r="Q17" s="170" t="s">
        <v>99</v>
      </c>
      <c r="R17" s="170" t="s">
        <v>107</v>
      </c>
    </row>
    <row r="18" spans="4:18" s="17" customFormat="1" ht="15.75" customHeight="1">
      <c r="D18" s="172"/>
      <c r="E18" s="172" t="s">
        <v>108</v>
      </c>
      <c r="G18" s="173">
        <v>6.756</v>
      </c>
      <c r="P18" s="172" t="s">
        <v>105</v>
      </c>
      <c r="Q18" s="172" t="s">
        <v>105</v>
      </c>
      <c r="R18" s="172" t="s">
        <v>107</v>
      </c>
    </row>
    <row r="19" spans="4:18" s="17" customFormat="1" ht="15.75" customHeight="1">
      <c r="D19" s="172"/>
      <c r="E19" s="172" t="s">
        <v>109</v>
      </c>
      <c r="G19" s="173">
        <v>1.35</v>
      </c>
      <c r="P19" s="172" t="s">
        <v>105</v>
      </c>
      <c r="Q19" s="172" t="s">
        <v>105</v>
      </c>
      <c r="R19" s="172" t="s">
        <v>107</v>
      </c>
    </row>
    <row r="20" spans="4:18" s="17" customFormat="1" ht="15.75" customHeight="1">
      <c r="D20" s="174"/>
      <c r="E20" s="174" t="s">
        <v>110</v>
      </c>
      <c r="G20" s="175">
        <v>8.106</v>
      </c>
      <c r="P20" s="174" t="s">
        <v>105</v>
      </c>
      <c r="Q20" s="174" t="s">
        <v>111</v>
      </c>
      <c r="R20" s="174" t="s">
        <v>107</v>
      </c>
    </row>
    <row r="21" spans="1:16" s="17" customFormat="1" ht="13.5" customHeight="1">
      <c r="A21" s="163" t="s">
        <v>105</v>
      </c>
      <c r="B21" s="163" t="s">
        <v>100</v>
      </c>
      <c r="C21" s="163" t="s">
        <v>112</v>
      </c>
      <c r="D21" s="17" t="s">
        <v>113</v>
      </c>
      <c r="E21" s="164" t="s">
        <v>114</v>
      </c>
      <c r="F21" s="163" t="s">
        <v>115</v>
      </c>
      <c r="G21" s="165">
        <v>0.058</v>
      </c>
      <c r="H21" s="166"/>
      <c r="I21" s="166">
        <f>ROUND(G21*H21,2)</f>
        <v>0</v>
      </c>
      <c r="J21" s="167">
        <v>1.09</v>
      </c>
      <c r="K21" s="165">
        <f>G21*J21</f>
        <v>0.06322000000000001</v>
      </c>
      <c r="L21" s="167">
        <v>0</v>
      </c>
      <c r="M21" s="165">
        <f>G21*L21</f>
        <v>0</v>
      </c>
      <c r="N21" s="168">
        <v>15</v>
      </c>
      <c r="O21" s="169">
        <v>4</v>
      </c>
      <c r="P21" s="17" t="s">
        <v>105</v>
      </c>
    </row>
    <row r="22" spans="4:18" s="17" customFormat="1" ht="15.75" customHeight="1">
      <c r="D22" s="170"/>
      <c r="E22" s="170" t="s">
        <v>106</v>
      </c>
      <c r="G22" s="171"/>
      <c r="P22" s="170" t="s">
        <v>105</v>
      </c>
      <c r="Q22" s="170" t="s">
        <v>99</v>
      </c>
      <c r="R22" s="170" t="s">
        <v>107</v>
      </c>
    </row>
    <row r="23" spans="4:18" s="17" customFormat="1" ht="15.75" customHeight="1">
      <c r="D23" s="172"/>
      <c r="E23" s="172" t="s">
        <v>116</v>
      </c>
      <c r="G23" s="173">
        <v>0.05838</v>
      </c>
      <c r="P23" s="172" t="s">
        <v>105</v>
      </c>
      <c r="Q23" s="172" t="s">
        <v>105</v>
      </c>
      <c r="R23" s="172" t="s">
        <v>107</v>
      </c>
    </row>
    <row r="24" spans="4:18" s="17" customFormat="1" ht="15.75" customHeight="1">
      <c r="D24" s="174"/>
      <c r="E24" s="174" t="s">
        <v>110</v>
      </c>
      <c r="G24" s="175">
        <v>0.05838</v>
      </c>
      <c r="P24" s="174" t="s">
        <v>105</v>
      </c>
      <c r="Q24" s="174" t="s">
        <v>111</v>
      </c>
      <c r="R24" s="174" t="s">
        <v>107</v>
      </c>
    </row>
    <row r="25" spans="1:16" s="17" customFormat="1" ht="34.5" customHeight="1">
      <c r="A25" s="163" t="s">
        <v>97</v>
      </c>
      <c r="B25" s="163" t="s">
        <v>100</v>
      </c>
      <c r="C25" s="163" t="s">
        <v>101</v>
      </c>
      <c r="D25" s="17" t="s">
        <v>117</v>
      </c>
      <c r="E25" s="164" t="s">
        <v>118</v>
      </c>
      <c r="F25" s="163" t="s">
        <v>119</v>
      </c>
      <c r="G25" s="165">
        <v>15.503</v>
      </c>
      <c r="H25" s="166"/>
      <c r="I25" s="166">
        <f>ROUND(G25*H25,2)</f>
        <v>0</v>
      </c>
      <c r="J25" s="167">
        <v>0.06982</v>
      </c>
      <c r="K25" s="165">
        <f>G25*J25</f>
        <v>1.0824194599999999</v>
      </c>
      <c r="L25" s="167">
        <v>0</v>
      </c>
      <c r="M25" s="165">
        <f>G25*L25</f>
        <v>0</v>
      </c>
      <c r="N25" s="168">
        <v>15</v>
      </c>
      <c r="O25" s="169">
        <v>4</v>
      </c>
      <c r="P25" s="17" t="s">
        <v>105</v>
      </c>
    </row>
    <row r="26" spans="4:18" s="17" customFormat="1" ht="15.75" customHeight="1">
      <c r="D26" s="170"/>
      <c r="E26" s="170" t="s">
        <v>106</v>
      </c>
      <c r="G26" s="171"/>
      <c r="P26" s="170" t="s">
        <v>105</v>
      </c>
      <c r="Q26" s="170" t="s">
        <v>99</v>
      </c>
      <c r="R26" s="170" t="s">
        <v>107</v>
      </c>
    </row>
    <row r="27" spans="4:18" s="17" customFormat="1" ht="15.75" customHeight="1">
      <c r="D27" s="172"/>
      <c r="E27" s="172" t="s">
        <v>120</v>
      </c>
      <c r="G27" s="173">
        <v>15.5025</v>
      </c>
      <c r="P27" s="172" t="s">
        <v>105</v>
      </c>
      <c r="Q27" s="172" t="s">
        <v>105</v>
      </c>
      <c r="R27" s="172" t="s">
        <v>107</v>
      </c>
    </row>
    <row r="28" spans="4:18" s="17" customFormat="1" ht="15.75" customHeight="1">
      <c r="D28" s="174"/>
      <c r="E28" s="174" t="s">
        <v>110</v>
      </c>
      <c r="G28" s="175">
        <v>15.5025</v>
      </c>
      <c r="P28" s="174" t="s">
        <v>105</v>
      </c>
      <c r="Q28" s="174" t="s">
        <v>111</v>
      </c>
      <c r="R28" s="174" t="s">
        <v>107</v>
      </c>
    </row>
    <row r="29" spans="1:16" s="17" customFormat="1" ht="24" customHeight="1">
      <c r="A29" s="163" t="s">
        <v>111</v>
      </c>
      <c r="B29" s="163" t="s">
        <v>100</v>
      </c>
      <c r="C29" s="163" t="s">
        <v>101</v>
      </c>
      <c r="D29" s="17" t="s">
        <v>121</v>
      </c>
      <c r="E29" s="164" t="s">
        <v>122</v>
      </c>
      <c r="F29" s="163" t="s">
        <v>119</v>
      </c>
      <c r="G29" s="165">
        <v>14.7</v>
      </c>
      <c r="H29" s="166"/>
      <c r="I29" s="166">
        <f>ROUND(G29*H29,2)</f>
        <v>0</v>
      </c>
      <c r="J29" s="167">
        <v>0.06405</v>
      </c>
      <c r="K29" s="165">
        <f>G29*J29</f>
        <v>0.9415349999999999</v>
      </c>
      <c r="L29" s="167">
        <v>0</v>
      </c>
      <c r="M29" s="165">
        <f>G29*L29</f>
        <v>0</v>
      </c>
      <c r="N29" s="168">
        <v>15</v>
      </c>
      <c r="O29" s="169">
        <v>4</v>
      </c>
      <c r="P29" s="17" t="s">
        <v>105</v>
      </c>
    </row>
    <row r="30" spans="4:18" s="17" customFormat="1" ht="15.75" customHeight="1">
      <c r="D30" s="170"/>
      <c r="E30" s="170" t="s">
        <v>106</v>
      </c>
      <c r="G30" s="171"/>
      <c r="P30" s="170" t="s">
        <v>105</v>
      </c>
      <c r="Q30" s="170" t="s">
        <v>99</v>
      </c>
      <c r="R30" s="170" t="s">
        <v>107</v>
      </c>
    </row>
    <row r="31" spans="4:18" s="17" customFormat="1" ht="15.75" customHeight="1">
      <c r="D31" s="172"/>
      <c r="E31" s="172" t="s">
        <v>123</v>
      </c>
      <c r="G31" s="173">
        <v>14.7</v>
      </c>
      <c r="P31" s="172" t="s">
        <v>105</v>
      </c>
      <c r="Q31" s="172" t="s">
        <v>105</v>
      </c>
      <c r="R31" s="172" t="s">
        <v>107</v>
      </c>
    </row>
    <row r="32" spans="4:18" s="17" customFormat="1" ht="15.75" customHeight="1">
      <c r="D32" s="174"/>
      <c r="E32" s="174" t="s">
        <v>110</v>
      </c>
      <c r="G32" s="175">
        <v>14.7</v>
      </c>
      <c r="P32" s="174" t="s">
        <v>105</v>
      </c>
      <c r="Q32" s="174" t="s">
        <v>111</v>
      </c>
      <c r="R32" s="174" t="s">
        <v>107</v>
      </c>
    </row>
    <row r="33" spans="1:16" s="17" customFormat="1" ht="13.5" customHeight="1">
      <c r="A33" s="163" t="s">
        <v>124</v>
      </c>
      <c r="B33" s="163" t="s">
        <v>100</v>
      </c>
      <c r="C33" s="163" t="s">
        <v>101</v>
      </c>
      <c r="D33" s="17" t="s">
        <v>125</v>
      </c>
      <c r="E33" s="164" t="s">
        <v>126</v>
      </c>
      <c r="F33" s="163" t="s">
        <v>119</v>
      </c>
      <c r="G33" s="165">
        <v>2.7</v>
      </c>
      <c r="H33" s="166"/>
      <c r="I33" s="166">
        <f>ROUND(G33*H33,2)</f>
        <v>0</v>
      </c>
      <c r="J33" s="167">
        <v>0.17818</v>
      </c>
      <c r="K33" s="165">
        <f>G33*J33</f>
        <v>0.48108600000000007</v>
      </c>
      <c r="L33" s="167">
        <v>0</v>
      </c>
      <c r="M33" s="165">
        <f>G33*L33</f>
        <v>0</v>
      </c>
      <c r="N33" s="168">
        <v>15</v>
      </c>
      <c r="O33" s="169">
        <v>4</v>
      </c>
      <c r="P33" s="17" t="s">
        <v>105</v>
      </c>
    </row>
    <row r="34" spans="4:18" s="17" customFormat="1" ht="15.75" customHeight="1">
      <c r="D34" s="170"/>
      <c r="E34" s="170" t="s">
        <v>106</v>
      </c>
      <c r="G34" s="171"/>
      <c r="P34" s="170" t="s">
        <v>105</v>
      </c>
      <c r="Q34" s="170" t="s">
        <v>99</v>
      </c>
      <c r="R34" s="170" t="s">
        <v>107</v>
      </c>
    </row>
    <row r="35" spans="4:18" s="17" customFormat="1" ht="15.75" customHeight="1">
      <c r="D35" s="172"/>
      <c r="E35" s="172" t="s">
        <v>127</v>
      </c>
      <c r="G35" s="173">
        <v>2.7</v>
      </c>
      <c r="P35" s="172" t="s">
        <v>105</v>
      </c>
      <c r="Q35" s="172" t="s">
        <v>105</v>
      </c>
      <c r="R35" s="172" t="s">
        <v>107</v>
      </c>
    </row>
    <row r="36" spans="4:18" s="17" customFormat="1" ht="15.75" customHeight="1">
      <c r="D36" s="174"/>
      <c r="E36" s="174" t="s">
        <v>110</v>
      </c>
      <c r="G36" s="175">
        <v>2.7</v>
      </c>
      <c r="P36" s="174" t="s">
        <v>105</v>
      </c>
      <c r="Q36" s="174" t="s">
        <v>111</v>
      </c>
      <c r="R36" s="174" t="s">
        <v>107</v>
      </c>
    </row>
    <row r="37" spans="2:16" s="135" customFormat="1" ht="12.75" customHeight="1">
      <c r="B37" s="140" t="s">
        <v>56</v>
      </c>
      <c r="D37" s="141" t="s">
        <v>128</v>
      </c>
      <c r="E37" s="141" t="s">
        <v>129</v>
      </c>
      <c r="I37" s="142">
        <f>SUM(I38:I94)</f>
        <v>0</v>
      </c>
      <c r="K37" s="143">
        <f>SUM(K38:K94)</f>
        <v>180.08977539000003</v>
      </c>
      <c r="M37" s="143">
        <f>SUM(M38:M94)</f>
        <v>0</v>
      </c>
      <c r="P37" s="141" t="s">
        <v>99</v>
      </c>
    </row>
    <row r="38" spans="1:16" s="17" customFormat="1" ht="13.5" customHeight="1">
      <c r="A38" s="163" t="s">
        <v>128</v>
      </c>
      <c r="B38" s="163" t="s">
        <v>100</v>
      </c>
      <c r="C38" s="163" t="s">
        <v>101</v>
      </c>
      <c r="D38" s="17" t="s">
        <v>130</v>
      </c>
      <c r="E38" s="164" t="s">
        <v>131</v>
      </c>
      <c r="F38" s="163" t="s">
        <v>119</v>
      </c>
      <c r="G38" s="165">
        <v>204.8</v>
      </c>
      <c r="H38" s="166"/>
      <c r="I38" s="166">
        <f aca="true" t="shared" si="0" ref="I38:I47">ROUND(G38*H38,2)</f>
        <v>0</v>
      </c>
      <c r="J38" s="167">
        <v>0.00094</v>
      </c>
      <c r="K38" s="165">
        <f aca="true" t="shared" si="1" ref="K38:K47">G38*J38</f>
        <v>0.19251200000000002</v>
      </c>
      <c r="L38" s="167">
        <v>0</v>
      </c>
      <c r="M38" s="165">
        <f aca="true" t="shared" si="2" ref="M38:M47">G38*L38</f>
        <v>0</v>
      </c>
      <c r="N38" s="168">
        <v>15</v>
      </c>
      <c r="O38" s="169">
        <v>4</v>
      </c>
      <c r="P38" s="17" t="s">
        <v>105</v>
      </c>
    </row>
    <row r="39" spans="1:16" s="17" customFormat="1" ht="24" customHeight="1">
      <c r="A39" s="163" t="s">
        <v>132</v>
      </c>
      <c r="B39" s="163" t="s">
        <v>100</v>
      </c>
      <c r="C39" s="163" t="s">
        <v>101</v>
      </c>
      <c r="D39" s="17" t="s">
        <v>133</v>
      </c>
      <c r="E39" s="164" t="s">
        <v>134</v>
      </c>
      <c r="F39" s="163" t="s">
        <v>119</v>
      </c>
      <c r="G39" s="165">
        <v>204.8</v>
      </c>
      <c r="H39" s="166"/>
      <c r="I39" s="166">
        <f t="shared" si="0"/>
        <v>0</v>
      </c>
      <c r="J39" s="167">
        <v>0.01838</v>
      </c>
      <c r="K39" s="165">
        <f t="shared" si="1"/>
        <v>3.7642240000000005</v>
      </c>
      <c r="L39" s="167">
        <v>0</v>
      </c>
      <c r="M39" s="165">
        <f t="shared" si="2"/>
        <v>0</v>
      </c>
      <c r="N39" s="168">
        <v>15</v>
      </c>
      <c r="O39" s="169">
        <v>4</v>
      </c>
      <c r="P39" s="17" t="s">
        <v>105</v>
      </c>
    </row>
    <row r="40" spans="1:16" s="17" customFormat="1" ht="24" customHeight="1">
      <c r="A40" s="163" t="s">
        <v>135</v>
      </c>
      <c r="B40" s="163" t="s">
        <v>100</v>
      </c>
      <c r="C40" s="163" t="s">
        <v>101</v>
      </c>
      <c r="D40" s="17" t="s">
        <v>136</v>
      </c>
      <c r="E40" s="164" t="s">
        <v>137</v>
      </c>
      <c r="F40" s="163" t="s">
        <v>119</v>
      </c>
      <c r="G40" s="165">
        <v>204.8</v>
      </c>
      <c r="H40" s="166"/>
      <c r="I40" s="166">
        <f t="shared" si="0"/>
        <v>0</v>
      </c>
      <c r="J40" s="167">
        <v>0.0079</v>
      </c>
      <c r="K40" s="165">
        <f t="shared" si="1"/>
        <v>1.6179200000000002</v>
      </c>
      <c r="L40" s="167">
        <v>0</v>
      </c>
      <c r="M40" s="165">
        <f t="shared" si="2"/>
        <v>0</v>
      </c>
      <c r="N40" s="168">
        <v>15</v>
      </c>
      <c r="O40" s="169">
        <v>4</v>
      </c>
      <c r="P40" s="17" t="s">
        <v>105</v>
      </c>
    </row>
    <row r="41" spans="1:16" s="17" customFormat="1" ht="24" customHeight="1">
      <c r="A41" s="163" t="s">
        <v>138</v>
      </c>
      <c r="B41" s="163" t="s">
        <v>100</v>
      </c>
      <c r="C41" s="163" t="s">
        <v>112</v>
      </c>
      <c r="D41" s="17" t="s">
        <v>139</v>
      </c>
      <c r="E41" s="164" t="s">
        <v>140</v>
      </c>
      <c r="F41" s="163" t="s">
        <v>119</v>
      </c>
      <c r="G41" s="165">
        <v>220</v>
      </c>
      <c r="H41" s="166"/>
      <c r="I41" s="166">
        <f t="shared" si="0"/>
        <v>0</v>
      </c>
      <c r="J41" s="167">
        <v>0.00647</v>
      </c>
      <c r="K41" s="165">
        <f t="shared" si="1"/>
        <v>1.4234</v>
      </c>
      <c r="L41" s="167">
        <v>0</v>
      </c>
      <c r="M41" s="165">
        <f t="shared" si="2"/>
        <v>0</v>
      </c>
      <c r="N41" s="168">
        <v>15</v>
      </c>
      <c r="O41" s="169">
        <v>4</v>
      </c>
      <c r="P41" s="17" t="s">
        <v>105</v>
      </c>
    </row>
    <row r="42" spans="1:16" s="17" customFormat="1" ht="24" customHeight="1">
      <c r="A42" s="163" t="s">
        <v>141</v>
      </c>
      <c r="B42" s="163" t="s">
        <v>100</v>
      </c>
      <c r="C42" s="163" t="s">
        <v>112</v>
      </c>
      <c r="D42" s="17" t="s">
        <v>142</v>
      </c>
      <c r="E42" s="164" t="s">
        <v>143</v>
      </c>
      <c r="F42" s="163" t="s">
        <v>119</v>
      </c>
      <c r="G42" s="165">
        <v>409.6</v>
      </c>
      <c r="H42" s="166"/>
      <c r="I42" s="166">
        <f t="shared" si="0"/>
        <v>0</v>
      </c>
      <c r="J42" s="167">
        <v>0.01845</v>
      </c>
      <c r="K42" s="165">
        <f t="shared" si="1"/>
        <v>7.557120000000001</v>
      </c>
      <c r="L42" s="167">
        <v>0</v>
      </c>
      <c r="M42" s="165">
        <f t="shared" si="2"/>
        <v>0</v>
      </c>
      <c r="N42" s="168">
        <v>15</v>
      </c>
      <c r="O42" s="169">
        <v>4</v>
      </c>
      <c r="P42" s="17" t="s">
        <v>105</v>
      </c>
    </row>
    <row r="43" spans="1:16" s="17" customFormat="1" ht="24" customHeight="1">
      <c r="A43" s="163" t="s">
        <v>144</v>
      </c>
      <c r="B43" s="163" t="s">
        <v>100</v>
      </c>
      <c r="C43" s="163" t="s">
        <v>112</v>
      </c>
      <c r="D43" s="17" t="s">
        <v>145</v>
      </c>
      <c r="E43" s="164" t="s">
        <v>146</v>
      </c>
      <c r="F43" s="163" t="s">
        <v>119</v>
      </c>
      <c r="G43" s="165">
        <v>102.4</v>
      </c>
      <c r="H43" s="166"/>
      <c r="I43" s="166">
        <f t="shared" si="0"/>
        <v>0</v>
      </c>
      <c r="J43" s="167">
        <v>0.03103</v>
      </c>
      <c r="K43" s="165">
        <f t="shared" si="1"/>
        <v>3.177472</v>
      </c>
      <c r="L43" s="167">
        <v>0</v>
      </c>
      <c r="M43" s="165">
        <f t="shared" si="2"/>
        <v>0</v>
      </c>
      <c r="N43" s="168">
        <v>15</v>
      </c>
      <c r="O43" s="169">
        <v>4</v>
      </c>
      <c r="P43" s="17" t="s">
        <v>105</v>
      </c>
    </row>
    <row r="44" spans="1:16" s="17" customFormat="1" ht="24" customHeight="1">
      <c r="A44" s="163" t="s">
        <v>147</v>
      </c>
      <c r="B44" s="163" t="s">
        <v>100</v>
      </c>
      <c r="C44" s="163" t="s">
        <v>112</v>
      </c>
      <c r="D44" s="17" t="s">
        <v>148</v>
      </c>
      <c r="E44" s="164" t="s">
        <v>149</v>
      </c>
      <c r="F44" s="163" t="s">
        <v>119</v>
      </c>
      <c r="G44" s="165">
        <v>220</v>
      </c>
      <c r="H44" s="166"/>
      <c r="I44" s="166">
        <f t="shared" si="0"/>
        <v>0</v>
      </c>
      <c r="J44" s="167">
        <v>0.00268</v>
      </c>
      <c r="K44" s="165">
        <f t="shared" si="1"/>
        <v>0.5896</v>
      </c>
      <c r="L44" s="167">
        <v>0</v>
      </c>
      <c r="M44" s="165">
        <f t="shared" si="2"/>
        <v>0</v>
      </c>
      <c r="N44" s="168">
        <v>15</v>
      </c>
      <c r="O44" s="169">
        <v>4</v>
      </c>
      <c r="P44" s="17" t="s">
        <v>105</v>
      </c>
    </row>
    <row r="45" spans="1:16" s="17" customFormat="1" ht="24" customHeight="1">
      <c r="A45" s="163" t="s">
        <v>150</v>
      </c>
      <c r="B45" s="163" t="s">
        <v>100</v>
      </c>
      <c r="C45" s="163" t="s">
        <v>112</v>
      </c>
      <c r="D45" s="17" t="s">
        <v>151</v>
      </c>
      <c r="E45" s="164" t="s">
        <v>152</v>
      </c>
      <c r="F45" s="163" t="s">
        <v>119</v>
      </c>
      <c r="G45" s="165">
        <v>409.6</v>
      </c>
      <c r="H45" s="166"/>
      <c r="I45" s="166">
        <f t="shared" si="0"/>
        <v>0</v>
      </c>
      <c r="J45" s="167">
        <v>0.00803</v>
      </c>
      <c r="K45" s="165">
        <f t="shared" si="1"/>
        <v>3.2890880000000005</v>
      </c>
      <c r="L45" s="167">
        <v>0</v>
      </c>
      <c r="M45" s="165">
        <f t="shared" si="2"/>
        <v>0</v>
      </c>
      <c r="N45" s="168">
        <v>15</v>
      </c>
      <c r="O45" s="169">
        <v>4</v>
      </c>
      <c r="P45" s="17" t="s">
        <v>105</v>
      </c>
    </row>
    <row r="46" spans="1:16" s="17" customFormat="1" ht="24" customHeight="1">
      <c r="A46" s="163" t="s">
        <v>153</v>
      </c>
      <c r="B46" s="163" t="s">
        <v>100</v>
      </c>
      <c r="C46" s="163" t="s">
        <v>112</v>
      </c>
      <c r="D46" s="17" t="s">
        <v>154</v>
      </c>
      <c r="E46" s="164" t="s">
        <v>155</v>
      </c>
      <c r="F46" s="163" t="s">
        <v>119</v>
      </c>
      <c r="G46" s="165">
        <v>102.4</v>
      </c>
      <c r="H46" s="166"/>
      <c r="I46" s="166">
        <f t="shared" si="0"/>
        <v>0</v>
      </c>
      <c r="J46" s="167">
        <v>0.01339</v>
      </c>
      <c r="K46" s="165">
        <f t="shared" si="1"/>
        <v>1.3711360000000001</v>
      </c>
      <c r="L46" s="167">
        <v>0</v>
      </c>
      <c r="M46" s="165">
        <f t="shared" si="2"/>
        <v>0</v>
      </c>
      <c r="N46" s="168">
        <v>15</v>
      </c>
      <c r="O46" s="169">
        <v>4</v>
      </c>
      <c r="P46" s="17" t="s">
        <v>105</v>
      </c>
    </row>
    <row r="47" spans="1:16" s="17" customFormat="1" ht="13.5" customHeight="1">
      <c r="A47" s="163" t="s">
        <v>156</v>
      </c>
      <c r="B47" s="163" t="s">
        <v>100</v>
      </c>
      <c r="C47" s="163" t="s">
        <v>101</v>
      </c>
      <c r="D47" s="17" t="s">
        <v>157</v>
      </c>
      <c r="E47" s="164" t="s">
        <v>158</v>
      </c>
      <c r="F47" s="163" t="s">
        <v>119</v>
      </c>
      <c r="G47" s="165">
        <v>34.107</v>
      </c>
      <c r="H47" s="166"/>
      <c r="I47" s="166">
        <f t="shared" si="0"/>
        <v>0</v>
      </c>
      <c r="J47" s="167">
        <v>0.00489</v>
      </c>
      <c r="K47" s="165">
        <f t="shared" si="1"/>
        <v>0.16678323</v>
      </c>
      <c r="L47" s="167">
        <v>0</v>
      </c>
      <c r="M47" s="165">
        <f t="shared" si="2"/>
        <v>0</v>
      </c>
      <c r="N47" s="168">
        <v>15</v>
      </c>
      <c r="O47" s="169">
        <v>4</v>
      </c>
      <c r="P47" s="17" t="s">
        <v>105</v>
      </c>
    </row>
    <row r="48" spans="4:18" s="17" customFormat="1" ht="15.75" customHeight="1">
      <c r="D48" s="170"/>
      <c r="E48" s="170" t="s">
        <v>106</v>
      </c>
      <c r="G48" s="171"/>
      <c r="P48" s="170" t="s">
        <v>105</v>
      </c>
      <c r="Q48" s="170" t="s">
        <v>99</v>
      </c>
      <c r="R48" s="170" t="s">
        <v>107</v>
      </c>
    </row>
    <row r="49" spans="4:18" s="17" customFormat="1" ht="15.75" customHeight="1">
      <c r="D49" s="172"/>
      <c r="E49" s="172" t="s">
        <v>159</v>
      </c>
      <c r="G49" s="173">
        <v>34.1066</v>
      </c>
      <c r="P49" s="172" t="s">
        <v>105</v>
      </c>
      <c r="Q49" s="172" t="s">
        <v>105</v>
      </c>
      <c r="R49" s="172" t="s">
        <v>107</v>
      </c>
    </row>
    <row r="50" spans="4:18" s="17" customFormat="1" ht="15.75" customHeight="1">
      <c r="D50" s="174"/>
      <c r="E50" s="174" t="s">
        <v>110</v>
      </c>
      <c r="G50" s="175">
        <v>34.1066</v>
      </c>
      <c r="P50" s="174" t="s">
        <v>105</v>
      </c>
      <c r="Q50" s="174" t="s">
        <v>111</v>
      </c>
      <c r="R50" s="174" t="s">
        <v>107</v>
      </c>
    </row>
    <row r="51" spans="1:16" s="17" customFormat="1" ht="13.5" customHeight="1">
      <c r="A51" s="163" t="s">
        <v>160</v>
      </c>
      <c r="B51" s="163" t="s">
        <v>100</v>
      </c>
      <c r="C51" s="163" t="s">
        <v>101</v>
      </c>
      <c r="D51" s="17" t="s">
        <v>161</v>
      </c>
      <c r="E51" s="164" t="s">
        <v>162</v>
      </c>
      <c r="F51" s="163" t="s">
        <v>119</v>
      </c>
      <c r="G51" s="165">
        <v>325.5</v>
      </c>
      <c r="H51" s="166"/>
      <c r="I51" s="166">
        <f aca="true" t="shared" si="3" ref="I51:I65">ROUND(G51*H51,2)</f>
        <v>0</v>
      </c>
      <c r="J51" s="167">
        <v>0.0154</v>
      </c>
      <c r="K51" s="165">
        <f aca="true" t="shared" si="4" ref="K51:K65">G51*J51</f>
        <v>5.012700000000001</v>
      </c>
      <c r="L51" s="167">
        <v>0</v>
      </c>
      <c r="M51" s="165">
        <f aca="true" t="shared" si="5" ref="M51:M65">G51*L51</f>
        <v>0</v>
      </c>
      <c r="N51" s="168">
        <v>15</v>
      </c>
      <c r="O51" s="169">
        <v>4</v>
      </c>
      <c r="P51" s="17" t="s">
        <v>105</v>
      </c>
    </row>
    <row r="52" spans="1:16" s="17" customFormat="1" ht="13.5" customHeight="1">
      <c r="A52" s="163" t="s">
        <v>163</v>
      </c>
      <c r="B52" s="163" t="s">
        <v>100</v>
      </c>
      <c r="C52" s="163" t="s">
        <v>101</v>
      </c>
      <c r="D52" s="17" t="s">
        <v>164</v>
      </c>
      <c r="E52" s="164" t="s">
        <v>165</v>
      </c>
      <c r="F52" s="163" t="s">
        <v>119</v>
      </c>
      <c r="G52" s="165">
        <v>699.2</v>
      </c>
      <c r="H52" s="166"/>
      <c r="I52" s="166">
        <f t="shared" si="3"/>
        <v>0</v>
      </c>
      <c r="J52" s="167">
        <v>0.01838</v>
      </c>
      <c r="K52" s="165">
        <f t="shared" si="4"/>
        <v>12.851296000000001</v>
      </c>
      <c r="L52" s="167">
        <v>0</v>
      </c>
      <c r="M52" s="165">
        <f t="shared" si="5"/>
        <v>0</v>
      </c>
      <c r="N52" s="168">
        <v>15</v>
      </c>
      <c r="O52" s="169">
        <v>4</v>
      </c>
      <c r="P52" s="17" t="s">
        <v>105</v>
      </c>
    </row>
    <row r="53" spans="1:16" s="17" customFormat="1" ht="24" customHeight="1">
      <c r="A53" s="163" t="s">
        <v>166</v>
      </c>
      <c r="B53" s="163" t="s">
        <v>100</v>
      </c>
      <c r="C53" s="163" t="s">
        <v>101</v>
      </c>
      <c r="D53" s="17" t="s">
        <v>167</v>
      </c>
      <c r="E53" s="164" t="s">
        <v>168</v>
      </c>
      <c r="F53" s="163" t="s">
        <v>119</v>
      </c>
      <c r="G53" s="165">
        <v>1398.4</v>
      </c>
      <c r="H53" s="166"/>
      <c r="I53" s="166">
        <f t="shared" si="3"/>
        <v>0</v>
      </c>
      <c r="J53" s="167">
        <v>0.0079</v>
      </c>
      <c r="K53" s="165">
        <f t="shared" si="4"/>
        <v>11.047360000000001</v>
      </c>
      <c r="L53" s="167">
        <v>0</v>
      </c>
      <c r="M53" s="165">
        <f t="shared" si="5"/>
        <v>0</v>
      </c>
      <c r="N53" s="168">
        <v>15</v>
      </c>
      <c r="O53" s="169">
        <v>4</v>
      </c>
      <c r="P53" s="17" t="s">
        <v>105</v>
      </c>
    </row>
    <row r="54" spans="1:16" s="17" customFormat="1" ht="24" customHeight="1">
      <c r="A54" s="163" t="s">
        <v>169</v>
      </c>
      <c r="B54" s="163" t="s">
        <v>100</v>
      </c>
      <c r="C54" s="163" t="s">
        <v>101</v>
      </c>
      <c r="D54" s="17" t="s">
        <v>167</v>
      </c>
      <c r="E54" s="164" t="s">
        <v>168</v>
      </c>
      <c r="F54" s="163" t="s">
        <v>119</v>
      </c>
      <c r="G54" s="165">
        <v>651</v>
      </c>
      <c r="H54" s="166"/>
      <c r="I54" s="166">
        <f t="shared" si="3"/>
        <v>0</v>
      </c>
      <c r="J54" s="167">
        <v>0.0079</v>
      </c>
      <c r="K54" s="165">
        <f t="shared" si="4"/>
        <v>5.142900000000001</v>
      </c>
      <c r="L54" s="167">
        <v>0</v>
      </c>
      <c r="M54" s="165">
        <f t="shared" si="5"/>
        <v>0</v>
      </c>
      <c r="N54" s="168">
        <v>15</v>
      </c>
      <c r="O54" s="169">
        <v>4</v>
      </c>
      <c r="P54" s="17" t="s">
        <v>105</v>
      </c>
    </row>
    <row r="55" spans="1:16" s="17" customFormat="1" ht="24" customHeight="1">
      <c r="A55" s="163" t="s">
        <v>170</v>
      </c>
      <c r="B55" s="163" t="s">
        <v>100</v>
      </c>
      <c r="C55" s="163" t="s">
        <v>112</v>
      </c>
      <c r="D55" s="17" t="s">
        <v>171</v>
      </c>
      <c r="E55" s="164" t="s">
        <v>172</v>
      </c>
      <c r="F55" s="163" t="s">
        <v>173</v>
      </c>
      <c r="G55" s="165">
        <v>1104.288</v>
      </c>
      <c r="H55" s="166"/>
      <c r="I55" s="166">
        <f t="shared" si="3"/>
        <v>0</v>
      </c>
      <c r="J55" s="167">
        <v>0.00431</v>
      </c>
      <c r="K55" s="165">
        <f t="shared" si="4"/>
        <v>4.759481279999999</v>
      </c>
      <c r="L55" s="167">
        <v>0</v>
      </c>
      <c r="M55" s="165">
        <f t="shared" si="5"/>
        <v>0</v>
      </c>
      <c r="N55" s="168">
        <v>15</v>
      </c>
      <c r="O55" s="169">
        <v>4</v>
      </c>
      <c r="P55" s="17" t="s">
        <v>105</v>
      </c>
    </row>
    <row r="56" spans="1:16" s="17" customFormat="1" ht="13.5" customHeight="1">
      <c r="A56" s="163" t="s">
        <v>174</v>
      </c>
      <c r="B56" s="163" t="s">
        <v>100</v>
      </c>
      <c r="C56" s="163" t="s">
        <v>112</v>
      </c>
      <c r="D56" s="17" t="s">
        <v>175</v>
      </c>
      <c r="E56" s="164" t="s">
        <v>176</v>
      </c>
      <c r="F56" s="163" t="s">
        <v>119</v>
      </c>
      <c r="G56" s="165">
        <v>365</v>
      </c>
      <c r="H56" s="166"/>
      <c r="I56" s="166">
        <f t="shared" si="3"/>
        <v>0</v>
      </c>
      <c r="J56" s="167">
        <v>0.00579</v>
      </c>
      <c r="K56" s="165">
        <f t="shared" si="4"/>
        <v>2.11335</v>
      </c>
      <c r="L56" s="167">
        <v>0</v>
      </c>
      <c r="M56" s="165">
        <f t="shared" si="5"/>
        <v>0</v>
      </c>
      <c r="N56" s="168">
        <v>15</v>
      </c>
      <c r="O56" s="169">
        <v>4</v>
      </c>
      <c r="P56" s="17" t="s">
        <v>105</v>
      </c>
    </row>
    <row r="57" spans="1:16" s="17" customFormat="1" ht="13.5" customHeight="1">
      <c r="A57" s="163" t="s">
        <v>177</v>
      </c>
      <c r="B57" s="163" t="s">
        <v>100</v>
      </c>
      <c r="C57" s="163" t="s">
        <v>112</v>
      </c>
      <c r="D57" s="17" t="s">
        <v>178</v>
      </c>
      <c r="E57" s="164" t="s">
        <v>179</v>
      </c>
      <c r="F57" s="163" t="s">
        <v>119</v>
      </c>
      <c r="G57" s="165">
        <v>1398.4</v>
      </c>
      <c r="H57" s="166"/>
      <c r="I57" s="166">
        <f t="shared" si="3"/>
        <v>0</v>
      </c>
      <c r="J57" s="167">
        <v>0.01696</v>
      </c>
      <c r="K57" s="165">
        <f t="shared" si="4"/>
        <v>23.716864</v>
      </c>
      <c r="L57" s="167">
        <v>0</v>
      </c>
      <c r="M57" s="165">
        <f t="shared" si="5"/>
        <v>0</v>
      </c>
      <c r="N57" s="168">
        <v>15</v>
      </c>
      <c r="O57" s="169">
        <v>4</v>
      </c>
      <c r="P57" s="17" t="s">
        <v>105</v>
      </c>
    </row>
    <row r="58" spans="1:16" s="17" customFormat="1" ht="13.5" customHeight="1">
      <c r="A58" s="163" t="s">
        <v>180</v>
      </c>
      <c r="B58" s="163" t="s">
        <v>100</v>
      </c>
      <c r="C58" s="163" t="s">
        <v>112</v>
      </c>
      <c r="D58" s="17" t="s">
        <v>181</v>
      </c>
      <c r="E58" s="164" t="s">
        <v>182</v>
      </c>
      <c r="F58" s="163" t="s">
        <v>119</v>
      </c>
      <c r="G58" s="165">
        <v>349.6</v>
      </c>
      <c r="H58" s="166"/>
      <c r="I58" s="166">
        <f t="shared" si="3"/>
        <v>0</v>
      </c>
      <c r="J58" s="167">
        <v>0.02786</v>
      </c>
      <c r="K58" s="165">
        <f t="shared" si="4"/>
        <v>9.739856</v>
      </c>
      <c r="L58" s="167">
        <v>0</v>
      </c>
      <c r="M58" s="165">
        <f t="shared" si="5"/>
        <v>0</v>
      </c>
      <c r="N58" s="168">
        <v>15</v>
      </c>
      <c r="O58" s="169">
        <v>4</v>
      </c>
      <c r="P58" s="17" t="s">
        <v>105</v>
      </c>
    </row>
    <row r="59" spans="1:16" s="17" customFormat="1" ht="13.5" customHeight="1">
      <c r="A59" s="163" t="s">
        <v>183</v>
      </c>
      <c r="B59" s="163" t="s">
        <v>100</v>
      </c>
      <c r="C59" s="163" t="s">
        <v>112</v>
      </c>
      <c r="D59" s="17" t="s">
        <v>184</v>
      </c>
      <c r="E59" s="164" t="s">
        <v>185</v>
      </c>
      <c r="F59" s="163" t="s">
        <v>119</v>
      </c>
      <c r="G59" s="165">
        <v>365</v>
      </c>
      <c r="H59" s="166"/>
      <c r="I59" s="166">
        <f t="shared" si="3"/>
        <v>0</v>
      </c>
      <c r="J59" s="167">
        <v>0.00268</v>
      </c>
      <c r="K59" s="165">
        <f t="shared" si="4"/>
        <v>0.9782000000000001</v>
      </c>
      <c r="L59" s="167">
        <v>0</v>
      </c>
      <c r="M59" s="165">
        <f t="shared" si="5"/>
        <v>0</v>
      </c>
      <c r="N59" s="168">
        <v>15</v>
      </c>
      <c r="O59" s="169">
        <v>4</v>
      </c>
      <c r="P59" s="17" t="s">
        <v>105</v>
      </c>
    </row>
    <row r="60" spans="1:16" s="17" customFormat="1" ht="24" customHeight="1">
      <c r="A60" s="163" t="s">
        <v>186</v>
      </c>
      <c r="B60" s="163" t="s">
        <v>100</v>
      </c>
      <c r="C60" s="163" t="s">
        <v>112</v>
      </c>
      <c r="D60" s="17" t="s">
        <v>187</v>
      </c>
      <c r="E60" s="164" t="s">
        <v>188</v>
      </c>
      <c r="F60" s="163" t="s">
        <v>119</v>
      </c>
      <c r="G60" s="165">
        <v>1398.4</v>
      </c>
      <c r="H60" s="166"/>
      <c r="I60" s="166">
        <f t="shared" si="3"/>
        <v>0</v>
      </c>
      <c r="J60" s="167">
        <v>0.00803</v>
      </c>
      <c r="K60" s="165">
        <f t="shared" si="4"/>
        <v>11.229152000000001</v>
      </c>
      <c r="L60" s="167">
        <v>0</v>
      </c>
      <c r="M60" s="165">
        <f t="shared" si="5"/>
        <v>0</v>
      </c>
      <c r="N60" s="168">
        <v>15</v>
      </c>
      <c r="O60" s="169">
        <v>4</v>
      </c>
      <c r="P60" s="17" t="s">
        <v>105</v>
      </c>
    </row>
    <row r="61" spans="1:16" s="17" customFormat="1" ht="24" customHeight="1">
      <c r="A61" s="163" t="s">
        <v>189</v>
      </c>
      <c r="B61" s="163" t="s">
        <v>100</v>
      </c>
      <c r="C61" s="163" t="s">
        <v>112</v>
      </c>
      <c r="D61" s="17" t="s">
        <v>190</v>
      </c>
      <c r="E61" s="164" t="s">
        <v>191</v>
      </c>
      <c r="F61" s="163" t="s">
        <v>119</v>
      </c>
      <c r="G61" s="165">
        <v>349.6</v>
      </c>
      <c r="H61" s="166"/>
      <c r="I61" s="166">
        <f t="shared" si="3"/>
        <v>0</v>
      </c>
      <c r="J61" s="167">
        <v>0.01339</v>
      </c>
      <c r="K61" s="165">
        <f t="shared" si="4"/>
        <v>4.681144000000001</v>
      </c>
      <c r="L61" s="167">
        <v>0</v>
      </c>
      <c r="M61" s="165">
        <f t="shared" si="5"/>
        <v>0</v>
      </c>
      <c r="N61" s="168">
        <v>15</v>
      </c>
      <c r="O61" s="169">
        <v>4</v>
      </c>
      <c r="P61" s="17" t="s">
        <v>105</v>
      </c>
    </row>
    <row r="62" spans="1:16" s="17" customFormat="1" ht="13.5" customHeight="1">
      <c r="A62" s="163" t="s">
        <v>192</v>
      </c>
      <c r="B62" s="163" t="s">
        <v>100</v>
      </c>
      <c r="C62" s="163" t="s">
        <v>112</v>
      </c>
      <c r="D62" s="17" t="s">
        <v>193</v>
      </c>
      <c r="E62" s="164" t="s">
        <v>194</v>
      </c>
      <c r="F62" s="163" t="s">
        <v>119</v>
      </c>
      <c r="G62" s="165">
        <v>239.22</v>
      </c>
      <c r="H62" s="166"/>
      <c r="I62" s="166">
        <f t="shared" si="3"/>
        <v>0</v>
      </c>
      <c r="J62" s="167">
        <v>0.05088</v>
      </c>
      <c r="K62" s="165">
        <f t="shared" si="4"/>
        <v>12.1715136</v>
      </c>
      <c r="L62" s="167">
        <v>0</v>
      </c>
      <c r="M62" s="165">
        <f t="shared" si="5"/>
        <v>0</v>
      </c>
      <c r="N62" s="168">
        <v>15</v>
      </c>
      <c r="O62" s="169">
        <v>4</v>
      </c>
      <c r="P62" s="17" t="s">
        <v>105</v>
      </c>
    </row>
    <row r="63" spans="1:16" s="17" customFormat="1" ht="13.5" customHeight="1">
      <c r="A63" s="163" t="s">
        <v>195</v>
      </c>
      <c r="B63" s="163" t="s">
        <v>100</v>
      </c>
      <c r="C63" s="163" t="s">
        <v>112</v>
      </c>
      <c r="D63" s="17" t="s">
        <v>196</v>
      </c>
      <c r="E63" s="164" t="s">
        <v>197</v>
      </c>
      <c r="F63" s="163" t="s">
        <v>119</v>
      </c>
      <c r="G63" s="165">
        <v>239.22</v>
      </c>
      <c r="H63" s="166"/>
      <c r="I63" s="166">
        <f t="shared" si="3"/>
        <v>0</v>
      </c>
      <c r="J63" s="167">
        <v>0.05534</v>
      </c>
      <c r="K63" s="165">
        <f t="shared" si="4"/>
        <v>13.2384348</v>
      </c>
      <c r="L63" s="167">
        <v>0</v>
      </c>
      <c r="M63" s="165">
        <f t="shared" si="5"/>
        <v>0</v>
      </c>
      <c r="N63" s="168">
        <v>15</v>
      </c>
      <c r="O63" s="169">
        <v>4</v>
      </c>
      <c r="P63" s="17" t="s">
        <v>105</v>
      </c>
    </row>
    <row r="64" spans="1:16" s="17" customFormat="1" ht="24" customHeight="1">
      <c r="A64" s="163" t="s">
        <v>198</v>
      </c>
      <c r="B64" s="163" t="s">
        <v>100</v>
      </c>
      <c r="C64" s="163" t="s">
        <v>101</v>
      </c>
      <c r="D64" s="17" t="s">
        <v>199</v>
      </c>
      <c r="E64" s="164" t="s">
        <v>200</v>
      </c>
      <c r="F64" s="163" t="s">
        <v>119</v>
      </c>
      <c r="G64" s="165">
        <v>34.107</v>
      </c>
      <c r="H64" s="166"/>
      <c r="I64" s="166">
        <f t="shared" si="3"/>
        <v>0</v>
      </c>
      <c r="J64" s="167">
        <v>0.00474</v>
      </c>
      <c r="K64" s="165">
        <f t="shared" si="4"/>
        <v>0.16166718</v>
      </c>
      <c r="L64" s="167">
        <v>0</v>
      </c>
      <c r="M64" s="165">
        <f t="shared" si="5"/>
        <v>0</v>
      </c>
      <c r="N64" s="168">
        <v>15</v>
      </c>
      <c r="O64" s="169">
        <v>4</v>
      </c>
      <c r="P64" s="17" t="s">
        <v>105</v>
      </c>
    </row>
    <row r="65" spans="1:16" s="17" customFormat="1" ht="24" customHeight="1">
      <c r="A65" s="163" t="s">
        <v>201</v>
      </c>
      <c r="B65" s="163" t="s">
        <v>100</v>
      </c>
      <c r="C65" s="163" t="s">
        <v>101</v>
      </c>
      <c r="D65" s="17" t="s">
        <v>202</v>
      </c>
      <c r="E65" s="164" t="s">
        <v>203</v>
      </c>
      <c r="F65" s="163" t="s">
        <v>173</v>
      </c>
      <c r="G65" s="165">
        <v>480.125</v>
      </c>
      <c r="H65" s="166"/>
      <c r="I65" s="166">
        <f t="shared" si="3"/>
        <v>0</v>
      </c>
      <c r="J65" s="167">
        <v>0.00046</v>
      </c>
      <c r="K65" s="165">
        <f t="shared" si="4"/>
        <v>0.2208575</v>
      </c>
      <c r="L65" s="167">
        <v>0</v>
      </c>
      <c r="M65" s="165">
        <f t="shared" si="5"/>
        <v>0</v>
      </c>
      <c r="N65" s="168">
        <v>15</v>
      </c>
      <c r="O65" s="169">
        <v>4</v>
      </c>
      <c r="P65" s="17" t="s">
        <v>105</v>
      </c>
    </row>
    <row r="66" spans="4:18" s="17" customFormat="1" ht="15.75" customHeight="1">
      <c r="D66" s="172"/>
      <c r="E66" s="172" t="s">
        <v>204</v>
      </c>
      <c r="G66" s="173">
        <v>480.125</v>
      </c>
      <c r="P66" s="172" t="s">
        <v>105</v>
      </c>
      <c r="Q66" s="172" t="s">
        <v>105</v>
      </c>
      <c r="R66" s="172" t="s">
        <v>107</v>
      </c>
    </row>
    <row r="67" spans="4:18" s="17" customFormat="1" ht="15.75" customHeight="1">
      <c r="D67" s="174"/>
      <c r="E67" s="174" t="s">
        <v>110</v>
      </c>
      <c r="G67" s="175">
        <v>480.125</v>
      </c>
      <c r="P67" s="174" t="s">
        <v>105</v>
      </c>
      <c r="Q67" s="174" t="s">
        <v>111</v>
      </c>
      <c r="R67" s="174" t="s">
        <v>107</v>
      </c>
    </row>
    <row r="68" spans="1:16" s="17" customFormat="1" ht="13.5" customHeight="1">
      <c r="A68" s="163" t="s">
        <v>205</v>
      </c>
      <c r="B68" s="163" t="s">
        <v>100</v>
      </c>
      <c r="C68" s="163" t="s">
        <v>101</v>
      </c>
      <c r="D68" s="17" t="s">
        <v>206</v>
      </c>
      <c r="E68" s="164" t="s">
        <v>207</v>
      </c>
      <c r="F68" s="163" t="s">
        <v>119</v>
      </c>
      <c r="G68" s="165">
        <v>51.345</v>
      </c>
      <c r="H68" s="166"/>
      <c r="I68" s="166">
        <f>ROUND(G68*H68,2)</f>
        <v>0</v>
      </c>
      <c r="J68" s="167">
        <v>0.0017</v>
      </c>
      <c r="K68" s="165">
        <f>G68*J68</f>
        <v>0.08728649999999999</v>
      </c>
      <c r="L68" s="167">
        <v>0</v>
      </c>
      <c r="M68" s="165">
        <f>G68*L68</f>
        <v>0</v>
      </c>
      <c r="N68" s="168">
        <v>15</v>
      </c>
      <c r="O68" s="169">
        <v>4</v>
      </c>
      <c r="P68" s="17" t="s">
        <v>105</v>
      </c>
    </row>
    <row r="69" spans="4:18" s="17" customFormat="1" ht="15.75" customHeight="1">
      <c r="D69" s="170"/>
      <c r="E69" s="170" t="s">
        <v>106</v>
      </c>
      <c r="G69" s="171"/>
      <c r="P69" s="170" t="s">
        <v>105</v>
      </c>
      <c r="Q69" s="170" t="s">
        <v>99</v>
      </c>
      <c r="R69" s="170" t="s">
        <v>107</v>
      </c>
    </row>
    <row r="70" spans="4:18" s="17" customFormat="1" ht="15.75" customHeight="1">
      <c r="D70" s="172"/>
      <c r="E70" s="172" t="s">
        <v>208</v>
      </c>
      <c r="G70" s="173">
        <v>51.345</v>
      </c>
      <c r="P70" s="172" t="s">
        <v>105</v>
      </c>
      <c r="Q70" s="172" t="s">
        <v>105</v>
      </c>
      <c r="R70" s="172" t="s">
        <v>107</v>
      </c>
    </row>
    <row r="71" spans="4:18" s="17" customFormat="1" ht="15.75" customHeight="1">
      <c r="D71" s="174"/>
      <c r="E71" s="174" t="s">
        <v>110</v>
      </c>
      <c r="G71" s="175">
        <v>51.345</v>
      </c>
      <c r="P71" s="174" t="s">
        <v>105</v>
      </c>
      <c r="Q71" s="174" t="s">
        <v>111</v>
      </c>
      <c r="R71" s="174" t="s">
        <v>107</v>
      </c>
    </row>
    <row r="72" spans="1:16" s="17" customFormat="1" ht="13.5" customHeight="1">
      <c r="A72" s="163" t="s">
        <v>209</v>
      </c>
      <c r="B72" s="163" t="s">
        <v>100</v>
      </c>
      <c r="C72" s="163" t="s">
        <v>101</v>
      </c>
      <c r="D72" s="17" t="s">
        <v>210</v>
      </c>
      <c r="E72" s="164" t="s">
        <v>211</v>
      </c>
      <c r="F72" s="163" t="s">
        <v>119</v>
      </c>
      <c r="G72" s="165">
        <v>1.75</v>
      </c>
      <c r="H72" s="166"/>
      <c r="I72" s="166">
        <f>ROUND(G72*H72,2)</f>
        <v>0</v>
      </c>
      <c r="J72" s="167">
        <v>0.02636</v>
      </c>
      <c r="K72" s="165">
        <f>G72*J72</f>
        <v>0.046130000000000004</v>
      </c>
      <c r="L72" s="167">
        <v>0</v>
      </c>
      <c r="M72" s="165">
        <f>G72*L72</f>
        <v>0</v>
      </c>
      <c r="N72" s="168">
        <v>15</v>
      </c>
      <c r="O72" s="169">
        <v>4</v>
      </c>
      <c r="P72" s="17" t="s">
        <v>105</v>
      </c>
    </row>
    <row r="73" spans="1:16" s="17" customFormat="1" ht="24" customHeight="1">
      <c r="A73" s="163" t="s">
        <v>212</v>
      </c>
      <c r="B73" s="163" t="s">
        <v>100</v>
      </c>
      <c r="C73" s="163" t="s">
        <v>112</v>
      </c>
      <c r="D73" s="17" t="s">
        <v>213</v>
      </c>
      <c r="E73" s="164" t="s">
        <v>214</v>
      </c>
      <c r="F73" s="163" t="s">
        <v>119</v>
      </c>
      <c r="G73" s="165">
        <v>875.92</v>
      </c>
      <c r="H73" s="166"/>
      <c r="I73" s="166">
        <f>ROUND(G73*H73,2)</f>
        <v>0</v>
      </c>
      <c r="J73" s="167">
        <v>0.02143</v>
      </c>
      <c r="K73" s="165">
        <f>G73*J73</f>
        <v>18.7709656</v>
      </c>
      <c r="L73" s="167">
        <v>0</v>
      </c>
      <c r="M73" s="165">
        <f>G73*L73</f>
        <v>0</v>
      </c>
      <c r="N73" s="168">
        <v>15</v>
      </c>
      <c r="O73" s="169">
        <v>4</v>
      </c>
      <c r="P73" s="17" t="s">
        <v>105</v>
      </c>
    </row>
    <row r="74" spans="1:16" s="17" customFormat="1" ht="24" customHeight="1">
      <c r="A74" s="163" t="s">
        <v>215</v>
      </c>
      <c r="B74" s="163" t="s">
        <v>100</v>
      </c>
      <c r="C74" s="163" t="s">
        <v>112</v>
      </c>
      <c r="D74" s="17" t="s">
        <v>216</v>
      </c>
      <c r="E74" s="164" t="s">
        <v>217</v>
      </c>
      <c r="F74" s="163" t="s">
        <v>119</v>
      </c>
      <c r="G74" s="165">
        <v>133.87</v>
      </c>
      <c r="H74" s="166"/>
      <c r="I74" s="166">
        <f>ROUND(G74*H74,2)</f>
        <v>0</v>
      </c>
      <c r="J74" s="167">
        <v>0.05351</v>
      </c>
      <c r="K74" s="165">
        <f>G74*J74</f>
        <v>7.163383700000001</v>
      </c>
      <c r="L74" s="167">
        <v>0</v>
      </c>
      <c r="M74" s="165">
        <f>G74*L74</f>
        <v>0</v>
      </c>
      <c r="N74" s="168">
        <v>15</v>
      </c>
      <c r="O74" s="169">
        <v>4</v>
      </c>
      <c r="P74" s="17" t="s">
        <v>105</v>
      </c>
    </row>
    <row r="75" spans="1:16" s="17" customFormat="1" ht="24" customHeight="1">
      <c r="A75" s="163" t="s">
        <v>218</v>
      </c>
      <c r="B75" s="163" t="s">
        <v>100</v>
      </c>
      <c r="C75" s="163" t="s">
        <v>101</v>
      </c>
      <c r="D75" s="17" t="s">
        <v>219</v>
      </c>
      <c r="E75" s="164" t="s">
        <v>220</v>
      </c>
      <c r="F75" s="163" t="s">
        <v>119</v>
      </c>
      <c r="G75" s="165">
        <v>1009.79</v>
      </c>
      <c r="H75" s="166"/>
      <c r="I75" s="166">
        <f>ROUND(G75*H75,2)</f>
        <v>0</v>
      </c>
      <c r="J75" s="167">
        <v>0.0006</v>
      </c>
      <c r="K75" s="165">
        <f>G75*J75</f>
        <v>0.6058739999999999</v>
      </c>
      <c r="L75" s="167">
        <v>0</v>
      </c>
      <c r="M75" s="165">
        <f>G75*L75</f>
        <v>0</v>
      </c>
      <c r="N75" s="168">
        <v>15</v>
      </c>
      <c r="O75" s="169">
        <v>4</v>
      </c>
      <c r="P75" s="17" t="s">
        <v>105</v>
      </c>
    </row>
    <row r="76" spans="1:16" s="17" customFormat="1" ht="13.5" customHeight="1">
      <c r="A76" s="163" t="s">
        <v>221</v>
      </c>
      <c r="B76" s="163" t="s">
        <v>100</v>
      </c>
      <c r="C76" s="163" t="s">
        <v>112</v>
      </c>
      <c r="D76" s="17" t="s">
        <v>222</v>
      </c>
      <c r="E76" s="164" t="s">
        <v>223</v>
      </c>
      <c r="F76" s="163" t="s">
        <v>119</v>
      </c>
      <c r="G76" s="165">
        <v>1009.79</v>
      </c>
      <c r="H76" s="166"/>
      <c r="I76" s="166">
        <f>ROUND(G76*H76,2)</f>
        <v>0</v>
      </c>
      <c r="J76" s="167">
        <v>0.0001</v>
      </c>
      <c r="K76" s="165">
        <f>G76*J76</f>
        <v>0.100979</v>
      </c>
      <c r="L76" s="167">
        <v>0</v>
      </c>
      <c r="M76" s="165">
        <f>G76*L76</f>
        <v>0</v>
      </c>
      <c r="N76" s="168">
        <v>15</v>
      </c>
      <c r="O76" s="169">
        <v>4</v>
      </c>
      <c r="P76" s="17" t="s">
        <v>105</v>
      </c>
    </row>
    <row r="77" spans="4:18" s="17" customFormat="1" ht="15.75" customHeight="1">
      <c r="D77" s="170"/>
      <c r="E77" s="170" t="s">
        <v>106</v>
      </c>
      <c r="G77" s="171"/>
      <c r="P77" s="170" t="s">
        <v>105</v>
      </c>
      <c r="Q77" s="170" t="s">
        <v>99</v>
      </c>
      <c r="R77" s="170" t="s">
        <v>107</v>
      </c>
    </row>
    <row r="78" spans="4:18" s="17" customFormat="1" ht="15.75" customHeight="1">
      <c r="D78" s="172"/>
      <c r="E78" s="172" t="s">
        <v>224</v>
      </c>
      <c r="G78" s="173">
        <v>1009.79</v>
      </c>
      <c r="P78" s="172" t="s">
        <v>105</v>
      </c>
      <c r="Q78" s="172" t="s">
        <v>105</v>
      </c>
      <c r="R78" s="172" t="s">
        <v>107</v>
      </c>
    </row>
    <row r="79" spans="4:18" s="17" customFormat="1" ht="15.75" customHeight="1">
      <c r="D79" s="174"/>
      <c r="E79" s="174" t="s">
        <v>110</v>
      </c>
      <c r="G79" s="175">
        <v>1009.79</v>
      </c>
      <c r="P79" s="174" t="s">
        <v>105</v>
      </c>
      <c r="Q79" s="174" t="s">
        <v>111</v>
      </c>
      <c r="R79" s="174" t="s">
        <v>107</v>
      </c>
    </row>
    <row r="80" spans="1:16" s="17" customFormat="1" ht="13.5" customHeight="1">
      <c r="A80" s="163" t="s">
        <v>225</v>
      </c>
      <c r="B80" s="163" t="s">
        <v>100</v>
      </c>
      <c r="C80" s="163" t="s">
        <v>112</v>
      </c>
      <c r="D80" s="17" t="s">
        <v>226</v>
      </c>
      <c r="E80" s="164" t="s">
        <v>227</v>
      </c>
      <c r="F80" s="163" t="s">
        <v>119</v>
      </c>
      <c r="G80" s="165">
        <v>1009.79</v>
      </c>
      <c r="H80" s="166"/>
      <c r="I80" s="166">
        <f>ROUND(G80*H80,2)</f>
        <v>0</v>
      </c>
      <c r="J80" s="167">
        <v>0.00012</v>
      </c>
      <c r="K80" s="165">
        <f>G80*J80</f>
        <v>0.1211748</v>
      </c>
      <c r="L80" s="167">
        <v>0</v>
      </c>
      <c r="M80" s="165">
        <f>G80*L80</f>
        <v>0</v>
      </c>
      <c r="N80" s="168">
        <v>15</v>
      </c>
      <c r="O80" s="169">
        <v>4</v>
      </c>
      <c r="P80" s="17" t="s">
        <v>105</v>
      </c>
    </row>
    <row r="81" spans="1:16" s="17" customFormat="1" ht="13.5" customHeight="1">
      <c r="A81" s="163" t="s">
        <v>228</v>
      </c>
      <c r="B81" s="163" t="s">
        <v>100</v>
      </c>
      <c r="C81" s="163" t="s">
        <v>112</v>
      </c>
      <c r="D81" s="17" t="s">
        <v>229</v>
      </c>
      <c r="E81" s="164" t="s">
        <v>230</v>
      </c>
      <c r="F81" s="163" t="s">
        <v>119</v>
      </c>
      <c r="G81" s="165">
        <v>30.905</v>
      </c>
      <c r="H81" s="166"/>
      <c r="I81" s="166">
        <f>ROUND(G81*H81,2)</f>
        <v>0</v>
      </c>
      <c r="J81" s="167">
        <v>0.0001</v>
      </c>
      <c r="K81" s="165">
        <f>G81*J81</f>
        <v>0.0030905000000000004</v>
      </c>
      <c r="L81" s="167">
        <v>0</v>
      </c>
      <c r="M81" s="165">
        <f>G81*L81</f>
        <v>0</v>
      </c>
      <c r="N81" s="168">
        <v>15</v>
      </c>
      <c r="O81" s="169">
        <v>4</v>
      </c>
      <c r="P81" s="17" t="s">
        <v>105</v>
      </c>
    </row>
    <row r="82" spans="4:18" s="17" customFormat="1" ht="15.75" customHeight="1">
      <c r="D82" s="170"/>
      <c r="E82" s="170" t="s">
        <v>106</v>
      </c>
      <c r="G82" s="171"/>
      <c r="P82" s="170" t="s">
        <v>105</v>
      </c>
      <c r="Q82" s="170" t="s">
        <v>99</v>
      </c>
      <c r="R82" s="170" t="s">
        <v>107</v>
      </c>
    </row>
    <row r="83" spans="4:18" s="17" customFormat="1" ht="15.75" customHeight="1">
      <c r="D83" s="172"/>
      <c r="E83" s="172" t="s">
        <v>231</v>
      </c>
      <c r="G83" s="173">
        <v>154.527</v>
      </c>
      <c r="P83" s="172" t="s">
        <v>105</v>
      </c>
      <c r="Q83" s="172" t="s">
        <v>105</v>
      </c>
      <c r="R83" s="172" t="s">
        <v>107</v>
      </c>
    </row>
    <row r="84" spans="4:18" s="17" customFormat="1" ht="15.75" customHeight="1">
      <c r="D84" s="174"/>
      <c r="E84" s="174" t="s">
        <v>110</v>
      </c>
      <c r="G84" s="175">
        <v>154.527</v>
      </c>
      <c r="P84" s="174" t="s">
        <v>105</v>
      </c>
      <c r="Q84" s="174" t="s">
        <v>111</v>
      </c>
      <c r="R84" s="174" t="s">
        <v>107</v>
      </c>
    </row>
    <row r="85" spans="1:16" s="17" customFormat="1" ht="24" customHeight="1">
      <c r="A85" s="163" t="s">
        <v>232</v>
      </c>
      <c r="B85" s="163" t="s">
        <v>100</v>
      </c>
      <c r="C85" s="163" t="s">
        <v>101</v>
      </c>
      <c r="D85" s="17" t="s">
        <v>233</v>
      </c>
      <c r="E85" s="164" t="s">
        <v>234</v>
      </c>
      <c r="F85" s="163" t="s">
        <v>119</v>
      </c>
      <c r="G85" s="165">
        <v>145.46</v>
      </c>
      <c r="H85" s="166"/>
      <c r="I85" s="166">
        <f>ROUND(G85*H85,2)</f>
        <v>0</v>
      </c>
      <c r="J85" s="167">
        <v>0.063</v>
      </c>
      <c r="K85" s="165">
        <f>G85*J85</f>
        <v>9.16398</v>
      </c>
      <c r="L85" s="167">
        <v>0</v>
      </c>
      <c r="M85" s="165">
        <f>G85*L85</f>
        <v>0</v>
      </c>
      <c r="N85" s="168">
        <v>15</v>
      </c>
      <c r="O85" s="169">
        <v>4</v>
      </c>
      <c r="P85" s="17" t="s">
        <v>105</v>
      </c>
    </row>
    <row r="86" spans="4:18" s="17" customFormat="1" ht="15.75" customHeight="1">
      <c r="D86" s="170"/>
      <c r="E86" s="170" t="s">
        <v>106</v>
      </c>
      <c r="G86" s="171"/>
      <c r="P86" s="170" t="s">
        <v>105</v>
      </c>
      <c r="Q86" s="170" t="s">
        <v>99</v>
      </c>
      <c r="R86" s="170" t="s">
        <v>107</v>
      </c>
    </row>
    <row r="87" spans="4:18" s="17" customFormat="1" ht="15.75" customHeight="1">
      <c r="D87" s="170"/>
      <c r="E87" s="170" t="s">
        <v>235</v>
      </c>
      <c r="G87" s="171"/>
      <c r="P87" s="170" t="s">
        <v>105</v>
      </c>
      <c r="Q87" s="170" t="s">
        <v>99</v>
      </c>
      <c r="R87" s="170" t="s">
        <v>107</v>
      </c>
    </row>
    <row r="88" spans="4:18" s="17" customFormat="1" ht="15.75" customHeight="1">
      <c r="D88" s="172"/>
      <c r="E88" s="172" t="s">
        <v>236</v>
      </c>
      <c r="G88" s="173">
        <v>98.84</v>
      </c>
      <c r="P88" s="172" t="s">
        <v>105</v>
      </c>
      <c r="Q88" s="172" t="s">
        <v>105</v>
      </c>
      <c r="R88" s="172" t="s">
        <v>107</v>
      </c>
    </row>
    <row r="89" spans="4:18" s="17" customFormat="1" ht="15.75" customHeight="1">
      <c r="D89" s="172"/>
      <c r="E89" s="172" t="s">
        <v>237</v>
      </c>
      <c r="G89" s="173">
        <v>46.62</v>
      </c>
      <c r="P89" s="172" t="s">
        <v>105</v>
      </c>
      <c r="Q89" s="172" t="s">
        <v>105</v>
      </c>
      <c r="R89" s="172" t="s">
        <v>107</v>
      </c>
    </row>
    <row r="90" spans="4:18" s="17" customFormat="1" ht="15.75" customHeight="1">
      <c r="D90" s="174"/>
      <c r="E90" s="174" t="s">
        <v>110</v>
      </c>
      <c r="G90" s="175">
        <v>145.46</v>
      </c>
      <c r="P90" s="174" t="s">
        <v>105</v>
      </c>
      <c r="Q90" s="174" t="s">
        <v>111</v>
      </c>
      <c r="R90" s="174" t="s">
        <v>107</v>
      </c>
    </row>
    <row r="91" spans="1:16" s="17" customFormat="1" ht="13.5" customHeight="1">
      <c r="A91" s="163" t="s">
        <v>238</v>
      </c>
      <c r="B91" s="163" t="s">
        <v>100</v>
      </c>
      <c r="C91" s="163" t="s">
        <v>101</v>
      </c>
      <c r="D91" s="17" t="s">
        <v>239</v>
      </c>
      <c r="E91" s="164" t="s">
        <v>240</v>
      </c>
      <c r="F91" s="163" t="s">
        <v>119</v>
      </c>
      <c r="G91" s="165">
        <v>51.345</v>
      </c>
      <c r="H91" s="166"/>
      <c r="I91" s="166">
        <f>ROUND(G91*H91,2)</f>
        <v>0</v>
      </c>
      <c r="J91" s="167">
        <v>0.07426</v>
      </c>
      <c r="K91" s="165">
        <f>G91*J91</f>
        <v>3.8128797000000003</v>
      </c>
      <c r="L91" s="167">
        <v>0</v>
      </c>
      <c r="M91" s="165">
        <f>G91*L91</f>
        <v>0</v>
      </c>
      <c r="N91" s="168">
        <v>15</v>
      </c>
      <c r="O91" s="169">
        <v>4</v>
      </c>
      <c r="P91" s="17" t="s">
        <v>105</v>
      </c>
    </row>
    <row r="92" spans="4:18" s="17" customFormat="1" ht="15.75" customHeight="1">
      <c r="D92" s="170"/>
      <c r="E92" s="170" t="s">
        <v>106</v>
      </c>
      <c r="G92" s="171"/>
      <c r="P92" s="170" t="s">
        <v>105</v>
      </c>
      <c r="Q92" s="170" t="s">
        <v>99</v>
      </c>
      <c r="R92" s="170" t="s">
        <v>107</v>
      </c>
    </row>
    <row r="93" spans="4:18" s="17" customFormat="1" ht="15.75" customHeight="1">
      <c r="D93" s="172"/>
      <c r="E93" s="172" t="s">
        <v>241</v>
      </c>
      <c r="G93" s="173">
        <v>51.345</v>
      </c>
      <c r="P93" s="172" t="s">
        <v>105</v>
      </c>
      <c r="Q93" s="172" t="s">
        <v>105</v>
      </c>
      <c r="R93" s="172" t="s">
        <v>107</v>
      </c>
    </row>
    <row r="94" spans="4:18" s="17" customFormat="1" ht="15.75" customHeight="1">
      <c r="D94" s="174"/>
      <c r="E94" s="174" t="s">
        <v>110</v>
      </c>
      <c r="G94" s="175">
        <v>51.345</v>
      </c>
      <c r="P94" s="174" t="s">
        <v>105</v>
      </c>
      <c r="Q94" s="174" t="s">
        <v>111</v>
      </c>
      <c r="R94" s="174" t="s">
        <v>107</v>
      </c>
    </row>
    <row r="95" spans="2:16" s="135" customFormat="1" ht="12.75" customHeight="1">
      <c r="B95" s="140" t="s">
        <v>56</v>
      </c>
      <c r="D95" s="141" t="s">
        <v>138</v>
      </c>
      <c r="E95" s="141" t="s">
        <v>242</v>
      </c>
      <c r="I95" s="142">
        <f>I96+I125</f>
        <v>0</v>
      </c>
      <c r="K95" s="143">
        <f>K96+K125</f>
        <v>0.042</v>
      </c>
      <c r="M95" s="143">
        <f>M96+M125</f>
        <v>156.502539</v>
      </c>
      <c r="P95" s="141" t="s">
        <v>99</v>
      </c>
    </row>
    <row r="96" spans="2:16" s="135" customFormat="1" ht="12.75" customHeight="1">
      <c r="B96" s="144" t="s">
        <v>56</v>
      </c>
      <c r="D96" s="145" t="s">
        <v>243</v>
      </c>
      <c r="E96" s="145" t="s">
        <v>244</v>
      </c>
      <c r="I96" s="146">
        <f>SUM(I97:I124)</f>
        <v>0</v>
      </c>
      <c r="K96" s="147">
        <f>SUM(K97:K124)</f>
        <v>0</v>
      </c>
      <c r="M96" s="147">
        <f>SUM(M97:M124)</f>
        <v>0</v>
      </c>
      <c r="P96" s="145" t="s">
        <v>105</v>
      </c>
    </row>
    <row r="97" spans="1:16" s="17" customFormat="1" ht="13.5" customHeight="1">
      <c r="A97" s="163" t="s">
        <v>245</v>
      </c>
      <c r="B97" s="163" t="s">
        <v>100</v>
      </c>
      <c r="C97" s="163" t="s">
        <v>246</v>
      </c>
      <c r="D97" s="17" t="s">
        <v>247</v>
      </c>
      <c r="E97" s="164" t="s">
        <v>248</v>
      </c>
      <c r="F97" s="163" t="s">
        <v>249</v>
      </c>
      <c r="G97" s="165">
        <v>1</v>
      </c>
      <c r="H97" s="166"/>
      <c r="I97" s="166">
        <f>ROUND(G97*H97,2)</f>
        <v>0</v>
      </c>
      <c r="J97" s="167">
        <v>0</v>
      </c>
      <c r="K97" s="165">
        <f>G97*J97</f>
        <v>0</v>
      </c>
      <c r="L97" s="167">
        <v>0</v>
      </c>
      <c r="M97" s="165">
        <f>G97*L97</f>
        <v>0</v>
      </c>
      <c r="N97" s="168">
        <v>15</v>
      </c>
      <c r="O97" s="169">
        <v>4</v>
      </c>
      <c r="P97" s="17" t="s">
        <v>97</v>
      </c>
    </row>
    <row r="98" spans="4:18" s="17" customFormat="1" ht="15.75" customHeight="1">
      <c r="D98" s="170"/>
      <c r="E98" s="170" t="s">
        <v>106</v>
      </c>
      <c r="G98" s="171"/>
      <c r="P98" s="170" t="s">
        <v>97</v>
      </c>
      <c r="Q98" s="170" t="s">
        <v>99</v>
      </c>
      <c r="R98" s="170" t="s">
        <v>107</v>
      </c>
    </row>
    <row r="99" spans="4:18" s="17" customFormat="1" ht="15.75" customHeight="1">
      <c r="D99" s="172"/>
      <c r="E99" s="172" t="s">
        <v>250</v>
      </c>
      <c r="G99" s="173">
        <v>1</v>
      </c>
      <c r="P99" s="172" t="s">
        <v>97</v>
      </c>
      <c r="Q99" s="172" t="s">
        <v>105</v>
      </c>
      <c r="R99" s="172" t="s">
        <v>107</v>
      </c>
    </row>
    <row r="100" spans="4:18" s="17" customFormat="1" ht="15.75" customHeight="1">
      <c r="D100" s="174"/>
      <c r="E100" s="174" t="s">
        <v>110</v>
      </c>
      <c r="G100" s="175">
        <v>1</v>
      </c>
      <c r="P100" s="174" t="s">
        <v>97</v>
      </c>
      <c r="Q100" s="174" t="s">
        <v>111</v>
      </c>
      <c r="R100" s="174" t="s">
        <v>107</v>
      </c>
    </row>
    <row r="101" spans="1:16" s="17" customFormat="1" ht="13.5" customHeight="1">
      <c r="A101" s="163" t="s">
        <v>251</v>
      </c>
      <c r="B101" s="163" t="s">
        <v>100</v>
      </c>
      <c r="C101" s="163" t="s">
        <v>246</v>
      </c>
      <c r="D101" s="17" t="s">
        <v>252</v>
      </c>
      <c r="E101" s="164" t="s">
        <v>253</v>
      </c>
      <c r="F101" s="163" t="s">
        <v>249</v>
      </c>
      <c r="G101" s="165">
        <v>1</v>
      </c>
      <c r="H101" s="166"/>
      <c r="I101" s="166">
        <f>ROUND(G101*H101,2)</f>
        <v>0</v>
      </c>
      <c r="J101" s="167">
        <v>0</v>
      </c>
      <c r="K101" s="165">
        <f>G101*J101</f>
        <v>0</v>
      </c>
      <c r="L101" s="167">
        <v>0</v>
      </c>
      <c r="M101" s="165">
        <f>G101*L101</f>
        <v>0</v>
      </c>
      <c r="N101" s="168">
        <v>15</v>
      </c>
      <c r="O101" s="169">
        <v>4</v>
      </c>
      <c r="P101" s="17" t="s">
        <v>97</v>
      </c>
    </row>
    <row r="102" spans="4:18" s="17" customFormat="1" ht="15.75" customHeight="1">
      <c r="D102" s="170"/>
      <c r="E102" s="170" t="s">
        <v>106</v>
      </c>
      <c r="G102" s="171"/>
      <c r="P102" s="170" t="s">
        <v>97</v>
      </c>
      <c r="Q102" s="170" t="s">
        <v>99</v>
      </c>
      <c r="R102" s="170" t="s">
        <v>107</v>
      </c>
    </row>
    <row r="103" spans="4:18" s="17" customFormat="1" ht="15.75" customHeight="1">
      <c r="D103" s="172"/>
      <c r="E103" s="172" t="s">
        <v>250</v>
      </c>
      <c r="G103" s="173">
        <v>1</v>
      </c>
      <c r="P103" s="172" t="s">
        <v>97</v>
      </c>
      <c r="Q103" s="172" t="s">
        <v>105</v>
      </c>
      <c r="R103" s="172" t="s">
        <v>107</v>
      </c>
    </row>
    <row r="104" spans="4:18" s="17" customFormat="1" ht="15.75" customHeight="1">
      <c r="D104" s="174"/>
      <c r="E104" s="174" t="s">
        <v>110</v>
      </c>
      <c r="G104" s="175">
        <v>1</v>
      </c>
      <c r="P104" s="174" t="s">
        <v>97</v>
      </c>
      <c r="Q104" s="174" t="s">
        <v>111</v>
      </c>
      <c r="R104" s="174" t="s">
        <v>107</v>
      </c>
    </row>
    <row r="105" spans="1:16" s="17" customFormat="1" ht="24" customHeight="1">
      <c r="A105" s="163" t="s">
        <v>254</v>
      </c>
      <c r="B105" s="163" t="s">
        <v>100</v>
      </c>
      <c r="C105" s="163" t="s">
        <v>246</v>
      </c>
      <c r="D105" s="17" t="s">
        <v>255</v>
      </c>
      <c r="E105" s="164" t="s">
        <v>256</v>
      </c>
      <c r="F105" s="163" t="s">
        <v>55</v>
      </c>
      <c r="G105" s="165">
        <v>200</v>
      </c>
      <c r="H105" s="166"/>
      <c r="I105" s="166">
        <f>ROUND(G105*H105,2)</f>
        <v>0</v>
      </c>
      <c r="J105" s="167">
        <v>0</v>
      </c>
      <c r="K105" s="165">
        <f>G105*J105</f>
        <v>0</v>
      </c>
      <c r="L105" s="167">
        <v>0</v>
      </c>
      <c r="M105" s="165">
        <f>G105*L105</f>
        <v>0</v>
      </c>
      <c r="N105" s="168">
        <v>15</v>
      </c>
      <c r="O105" s="169">
        <v>4</v>
      </c>
      <c r="P105" s="17" t="s">
        <v>97</v>
      </c>
    </row>
    <row r="106" spans="4:18" s="17" customFormat="1" ht="15.75" customHeight="1">
      <c r="D106" s="170"/>
      <c r="E106" s="170" t="s">
        <v>257</v>
      </c>
      <c r="G106" s="171"/>
      <c r="P106" s="170" t="s">
        <v>97</v>
      </c>
      <c r="Q106" s="170" t="s">
        <v>99</v>
      </c>
      <c r="R106" s="170" t="s">
        <v>107</v>
      </c>
    </row>
    <row r="107" spans="4:18" s="17" customFormat="1" ht="15.75" customHeight="1">
      <c r="D107" s="170"/>
      <c r="E107" s="170" t="s">
        <v>258</v>
      </c>
      <c r="G107" s="171"/>
      <c r="P107" s="170" t="s">
        <v>97</v>
      </c>
      <c r="Q107" s="170" t="s">
        <v>99</v>
      </c>
      <c r="R107" s="170" t="s">
        <v>107</v>
      </c>
    </row>
    <row r="108" spans="4:18" s="17" customFormat="1" ht="15.75" customHeight="1">
      <c r="D108" s="172"/>
      <c r="E108" s="172" t="s">
        <v>259</v>
      </c>
      <c r="G108" s="173">
        <v>200</v>
      </c>
      <c r="P108" s="172" t="s">
        <v>97</v>
      </c>
      <c r="Q108" s="172" t="s">
        <v>105</v>
      </c>
      <c r="R108" s="172" t="s">
        <v>107</v>
      </c>
    </row>
    <row r="109" spans="4:18" s="17" customFormat="1" ht="15.75" customHeight="1">
      <c r="D109" s="174"/>
      <c r="E109" s="174" t="s">
        <v>110</v>
      </c>
      <c r="G109" s="175">
        <v>200</v>
      </c>
      <c r="P109" s="174" t="s">
        <v>97</v>
      </c>
      <c r="Q109" s="174" t="s">
        <v>111</v>
      </c>
      <c r="R109" s="174" t="s">
        <v>107</v>
      </c>
    </row>
    <row r="110" spans="1:16" s="17" customFormat="1" ht="13.5" customHeight="1">
      <c r="A110" s="163" t="s">
        <v>260</v>
      </c>
      <c r="B110" s="163" t="s">
        <v>100</v>
      </c>
      <c r="C110" s="163" t="s">
        <v>246</v>
      </c>
      <c r="D110" s="17" t="s">
        <v>261</v>
      </c>
      <c r="E110" s="164" t="s">
        <v>262</v>
      </c>
      <c r="F110" s="163" t="s">
        <v>55</v>
      </c>
      <c r="G110" s="165">
        <v>35</v>
      </c>
      <c r="H110" s="166"/>
      <c r="I110" s="166">
        <f>ROUND(G110*H110,2)</f>
        <v>0</v>
      </c>
      <c r="J110" s="167">
        <v>0</v>
      </c>
      <c r="K110" s="165">
        <f>G110*J110</f>
        <v>0</v>
      </c>
      <c r="L110" s="167">
        <v>0</v>
      </c>
      <c r="M110" s="165">
        <f>G110*L110</f>
        <v>0</v>
      </c>
      <c r="N110" s="168">
        <v>15</v>
      </c>
      <c r="O110" s="169">
        <v>4</v>
      </c>
      <c r="P110" s="17" t="s">
        <v>97</v>
      </c>
    </row>
    <row r="111" spans="4:18" s="17" customFormat="1" ht="15.75" customHeight="1">
      <c r="D111" s="170"/>
      <c r="E111" s="170" t="s">
        <v>106</v>
      </c>
      <c r="G111" s="171"/>
      <c r="P111" s="170" t="s">
        <v>97</v>
      </c>
      <c r="Q111" s="170" t="s">
        <v>99</v>
      </c>
      <c r="R111" s="170" t="s">
        <v>107</v>
      </c>
    </row>
    <row r="112" spans="4:18" s="17" customFormat="1" ht="15.75" customHeight="1">
      <c r="D112" s="170"/>
      <c r="E112" s="170" t="s">
        <v>263</v>
      </c>
      <c r="G112" s="171"/>
      <c r="P112" s="170" t="s">
        <v>97</v>
      </c>
      <c r="Q112" s="170" t="s">
        <v>99</v>
      </c>
      <c r="R112" s="170" t="s">
        <v>107</v>
      </c>
    </row>
    <row r="113" spans="4:18" s="17" customFormat="1" ht="15.75" customHeight="1">
      <c r="D113" s="172"/>
      <c r="E113" s="172" t="s">
        <v>264</v>
      </c>
      <c r="G113" s="173">
        <v>35</v>
      </c>
      <c r="P113" s="172" t="s">
        <v>97</v>
      </c>
      <c r="Q113" s="172" t="s">
        <v>105</v>
      </c>
      <c r="R113" s="172" t="s">
        <v>107</v>
      </c>
    </row>
    <row r="114" spans="4:18" s="17" customFormat="1" ht="15.75" customHeight="1">
      <c r="D114" s="174"/>
      <c r="E114" s="174" t="s">
        <v>110</v>
      </c>
      <c r="G114" s="175">
        <v>35</v>
      </c>
      <c r="P114" s="174" t="s">
        <v>97</v>
      </c>
      <c r="Q114" s="174" t="s">
        <v>111</v>
      </c>
      <c r="R114" s="174" t="s">
        <v>107</v>
      </c>
    </row>
    <row r="115" spans="1:16" s="17" customFormat="1" ht="13.5" customHeight="1">
      <c r="A115" s="163" t="s">
        <v>265</v>
      </c>
      <c r="B115" s="163" t="s">
        <v>100</v>
      </c>
      <c r="C115" s="163" t="s">
        <v>246</v>
      </c>
      <c r="D115" s="17" t="s">
        <v>266</v>
      </c>
      <c r="E115" s="164" t="s">
        <v>267</v>
      </c>
      <c r="F115" s="163" t="s">
        <v>55</v>
      </c>
      <c r="G115" s="165">
        <v>20</v>
      </c>
      <c r="H115" s="166"/>
      <c r="I115" s="166">
        <f>ROUND(G115*H115,2)</f>
        <v>0</v>
      </c>
      <c r="J115" s="167">
        <v>0</v>
      </c>
      <c r="K115" s="165">
        <f>G115*J115</f>
        <v>0</v>
      </c>
      <c r="L115" s="167">
        <v>0</v>
      </c>
      <c r="M115" s="165">
        <f>G115*L115</f>
        <v>0</v>
      </c>
      <c r="N115" s="168">
        <v>15</v>
      </c>
      <c r="O115" s="169">
        <v>4</v>
      </c>
      <c r="P115" s="17" t="s">
        <v>97</v>
      </c>
    </row>
    <row r="116" spans="4:18" s="17" customFormat="1" ht="15.75" customHeight="1">
      <c r="D116" s="170"/>
      <c r="E116" s="170" t="s">
        <v>106</v>
      </c>
      <c r="G116" s="171"/>
      <c r="P116" s="170" t="s">
        <v>97</v>
      </c>
      <c r="Q116" s="170" t="s">
        <v>99</v>
      </c>
      <c r="R116" s="170" t="s">
        <v>107</v>
      </c>
    </row>
    <row r="117" spans="4:18" s="17" customFormat="1" ht="15.75" customHeight="1">
      <c r="D117" s="170"/>
      <c r="E117" s="170" t="s">
        <v>263</v>
      </c>
      <c r="G117" s="171"/>
      <c r="P117" s="170" t="s">
        <v>97</v>
      </c>
      <c r="Q117" s="170" t="s">
        <v>99</v>
      </c>
      <c r="R117" s="170" t="s">
        <v>107</v>
      </c>
    </row>
    <row r="118" spans="4:18" s="17" customFormat="1" ht="15.75" customHeight="1">
      <c r="D118" s="172"/>
      <c r="E118" s="172" t="s">
        <v>268</v>
      </c>
      <c r="G118" s="173">
        <v>20</v>
      </c>
      <c r="P118" s="172" t="s">
        <v>97</v>
      </c>
      <c r="Q118" s="172" t="s">
        <v>105</v>
      </c>
      <c r="R118" s="172" t="s">
        <v>107</v>
      </c>
    </row>
    <row r="119" spans="4:18" s="17" customFormat="1" ht="15.75" customHeight="1">
      <c r="D119" s="174"/>
      <c r="E119" s="174" t="s">
        <v>110</v>
      </c>
      <c r="G119" s="175">
        <v>20</v>
      </c>
      <c r="P119" s="174" t="s">
        <v>97</v>
      </c>
      <c r="Q119" s="174" t="s">
        <v>111</v>
      </c>
      <c r="R119" s="174" t="s">
        <v>107</v>
      </c>
    </row>
    <row r="120" spans="1:16" s="17" customFormat="1" ht="13.5" customHeight="1">
      <c r="A120" s="163" t="s">
        <v>269</v>
      </c>
      <c r="B120" s="163" t="s">
        <v>100</v>
      </c>
      <c r="C120" s="163" t="s">
        <v>246</v>
      </c>
      <c r="D120" s="17" t="s">
        <v>270</v>
      </c>
      <c r="E120" s="164" t="s">
        <v>271</v>
      </c>
      <c r="F120" s="163" t="s">
        <v>249</v>
      </c>
      <c r="G120" s="165">
        <v>1</v>
      </c>
      <c r="H120" s="166"/>
      <c r="I120" s="166">
        <f>ROUND(G120*H120,2)</f>
        <v>0</v>
      </c>
      <c r="J120" s="167">
        <v>0</v>
      </c>
      <c r="K120" s="165">
        <f>G120*J120</f>
        <v>0</v>
      </c>
      <c r="L120" s="167">
        <v>0</v>
      </c>
      <c r="M120" s="165">
        <f>G120*L120</f>
        <v>0</v>
      </c>
      <c r="N120" s="168">
        <v>15</v>
      </c>
      <c r="O120" s="169">
        <v>4</v>
      </c>
      <c r="P120" s="17" t="s">
        <v>97</v>
      </c>
    </row>
    <row r="121" spans="1:16" s="17" customFormat="1" ht="13.5" customHeight="1">
      <c r="A121" s="163" t="s">
        <v>272</v>
      </c>
      <c r="B121" s="163" t="s">
        <v>100</v>
      </c>
      <c r="C121" s="163" t="s">
        <v>246</v>
      </c>
      <c r="D121" s="17" t="s">
        <v>273</v>
      </c>
      <c r="E121" s="164" t="s">
        <v>274</v>
      </c>
      <c r="F121" s="163" t="s">
        <v>275</v>
      </c>
      <c r="G121" s="165">
        <v>12</v>
      </c>
      <c r="H121" s="166"/>
      <c r="I121" s="166">
        <f>ROUND(G121*H121,2)</f>
        <v>0</v>
      </c>
      <c r="J121" s="167">
        <v>0</v>
      </c>
      <c r="K121" s="165">
        <f>G121*J121</f>
        <v>0</v>
      </c>
      <c r="L121" s="167">
        <v>0</v>
      </c>
      <c r="M121" s="165">
        <f>G121*L121</f>
        <v>0</v>
      </c>
      <c r="N121" s="168">
        <v>15</v>
      </c>
      <c r="O121" s="169">
        <v>4</v>
      </c>
      <c r="P121" s="17" t="s">
        <v>97</v>
      </c>
    </row>
    <row r="122" spans="4:18" s="17" customFormat="1" ht="15.75" customHeight="1">
      <c r="D122" s="170"/>
      <c r="E122" s="170" t="s">
        <v>106</v>
      </c>
      <c r="G122" s="171"/>
      <c r="P122" s="170" t="s">
        <v>97</v>
      </c>
      <c r="Q122" s="170" t="s">
        <v>99</v>
      </c>
      <c r="R122" s="170" t="s">
        <v>107</v>
      </c>
    </row>
    <row r="123" spans="4:18" s="17" customFormat="1" ht="15.75" customHeight="1">
      <c r="D123" s="172"/>
      <c r="E123" s="172" t="s">
        <v>276</v>
      </c>
      <c r="G123" s="173">
        <v>12</v>
      </c>
      <c r="P123" s="172" t="s">
        <v>97</v>
      </c>
      <c r="Q123" s="172" t="s">
        <v>105</v>
      </c>
      <c r="R123" s="172" t="s">
        <v>107</v>
      </c>
    </row>
    <row r="124" spans="4:18" s="17" customFormat="1" ht="15.75" customHeight="1">
      <c r="D124" s="174"/>
      <c r="E124" s="174" t="s">
        <v>110</v>
      </c>
      <c r="G124" s="175">
        <v>12</v>
      </c>
      <c r="P124" s="174" t="s">
        <v>97</v>
      </c>
      <c r="Q124" s="174" t="s">
        <v>111</v>
      </c>
      <c r="R124" s="174" t="s">
        <v>107</v>
      </c>
    </row>
    <row r="125" spans="2:16" s="135" customFormat="1" ht="12.75" customHeight="1">
      <c r="B125" s="144" t="s">
        <v>56</v>
      </c>
      <c r="D125" s="145" t="s">
        <v>277</v>
      </c>
      <c r="E125" s="145" t="s">
        <v>278</v>
      </c>
      <c r="I125" s="146">
        <f>SUM(I126:I227)</f>
        <v>0</v>
      </c>
      <c r="K125" s="147">
        <f>SUM(K126:K227)</f>
        <v>0.042</v>
      </c>
      <c r="M125" s="147">
        <f>SUM(M126:M227)</f>
        <v>156.502539</v>
      </c>
      <c r="P125" s="145" t="s">
        <v>105</v>
      </c>
    </row>
    <row r="126" spans="1:16" s="17" customFormat="1" ht="13.5" customHeight="1">
      <c r="A126" s="163" t="s">
        <v>279</v>
      </c>
      <c r="B126" s="163" t="s">
        <v>100</v>
      </c>
      <c r="C126" s="163" t="s">
        <v>280</v>
      </c>
      <c r="D126" s="17" t="s">
        <v>281</v>
      </c>
      <c r="E126" s="164" t="s">
        <v>282</v>
      </c>
      <c r="F126" s="163" t="s">
        <v>119</v>
      </c>
      <c r="G126" s="165">
        <v>423.139</v>
      </c>
      <c r="H126" s="166"/>
      <c r="I126" s="166">
        <f>ROUND(G126*H126,2)</f>
        <v>0</v>
      </c>
      <c r="J126" s="167">
        <v>0</v>
      </c>
      <c r="K126" s="165">
        <f>G126*J126</f>
        <v>0</v>
      </c>
      <c r="L126" s="167">
        <v>0.021</v>
      </c>
      <c r="M126" s="165">
        <f>G126*L126</f>
        <v>8.885919000000001</v>
      </c>
      <c r="N126" s="168">
        <v>15</v>
      </c>
      <c r="O126" s="169">
        <v>4</v>
      </c>
      <c r="P126" s="17" t="s">
        <v>97</v>
      </c>
    </row>
    <row r="127" spans="4:18" s="17" customFormat="1" ht="15.75" customHeight="1">
      <c r="D127" s="170"/>
      <c r="E127" s="170" t="s">
        <v>106</v>
      </c>
      <c r="G127" s="171"/>
      <c r="P127" s="170" t="s">
        <v>97</v>
      </c>
      <c r="Q127" s="170" t="s">
        <v>99</v>
      </c>
      <c r="R127" s="170" t="s">
        <v>107</v>
      </c>
    </row>
    <row r="128" spans="4:18" s="17" customFormat="1" ht="15.75" customHeight="1">
      <c r="D128" s="170"/>
      <c r="E128" s="170" t="s">
        <v>283</v>
      </c>
      <c r="G128" s="171"/>
      <c r="P128" s="170" t="s">
        <v>97</v>
      </c>
      <c r="Q128" s="170" t="s">
        <v>99</v>
      </c>
      <c r="R128" s="170" t="s">
        <v>107</v>
      </c>
    </row>
    <row r="129" spans="4:18" s="17" customFormat="1" ht="15.75" customHeight="1">
      <c r="D129" s="170"/>
      <c r="E129" s="170" t="s">
        <v>284</v>
      </c>
      <c r="G129" s="171"/>
      <c r="P129" s="170" t="s">
        <v>97</v>
      </c>
      <c r="Q129" s="170" t="s">
        <v>99</v>
      </c>
      <c r="R129" s="170" t="s">
        <v>107</v>
      </c>
    </row>
    <row r="130" spans="4:18" s="17" customFormat="1" ht="15.75" customHeight="1">
      <c r="D130" s="170"/>
      <c r="E130" s="170" t="s">
        <v>285</v>
      </c>
      <c r="G130" s="171"/>
      <c r="P130" s="170" t="s">
        <v>97</v>
      </c>
      <c r="Q130" s="170" t="s">
        <v>99</v>
      </c>
      <c r="R130" s="170" t="s">
        <v>107</v>
      </c>
    </row>
    <row r="131" spans="4:18" s="17" customFormat="1" ht="15.75" customHeight="1">
      <c r="D131" s="170"/>
      <c r="E131" s="170" t="s">
        <v>286</v>
      </c>
      <c r="G131" s="171"/>
      <c r="P131" s="170" t="s">
        <v>97</v>
      </c>
      <c r="Q131" s="170" t="s">
        <v>99</v>
      </c>
      <c r="R131" s="170" t="s">
        <v>107</v>
      </c>
    </row>
    <row r="132" spans="4:18" s="17" customFormat="1" ht="15.75" customHeight="1">
      <c r="D132" s="170"/>
      <c r="E132" s="170" t="s">
        <v>287</v>
      </c>
      <c r="G132" s="171"/>
      <c r="P132" s="170" t="s">
        <v>97</v>
      </c>
      <c r="Q132" s="170" t="s">
        <v>99</v>
      </c>
      <c r="R132" s="170" t="s">
        <v>107</v>
      </c>
    </row>
    <row r="133" spans="4:18" s="17" customFormat="1" ht="15.75" customHeight="1">
      <c r="D133" s="172"/>
      <c r="E133" s="172" t="s">
        <v>288</v>
      </c>
      <c r="G133" s="173">
        <v>204.589</v>
      </c>
      <c r="P133" s="172" t="s">
        <v>97</v>
      </c>
      <c r="Q133" s="172" t="s">
        <v>105</v>
      </c>
      <c r="R133" s="172" t="s">
        <v>107</v>
      </c>
    </row>
    <row r="134" spans="4:18" s="17" customFormat="1" ht="15.75" customHeight="1">
      <c r="D134" s="172"/>
      <c r="E134" s="172" t="s">
        <v>289</v>
      </c>
      <c r="G134" s="173">
        <v>218.55</v>
      </c>
      <c r="P134" s="172" t="s">
        <v>97</v>
      </c>
      <c r="Q134" s="172" t="s">
        <v>105</v>
      </c>
      <c r="R134" s="172" t="s">
        <v>107</v>
      </c>
    </row>
    <row r="135" spans="4:18" s="17" customFormat="1" ht="15.75" customHeight="1">
      <c r="D135" s="174"/>
      <c r="E135" s="174" t="s">
        <v>110</v>
      </c>
      <c r="G135" s="175">
        <v>423.139</v>
      </c>
      <c r="P135" s="174" t="s">
        <v>97</v>
      </c>
      <c r="Q135" s="174" t="s">
        <v>111</v>
      </c>
      <c r="R135" s="174" t="s">
        <v>107</v>
      </c>
    </row>
    <row r="136" spans="1:16" s="17" customFormat="1" ht="13.5" customHeight="1">
      <c r="A136" s="163" t="s">
        <v>290</v>
      </c>
      <c r="B136" s="163" t="s">
        <v>100</v>
      </c>
      <c r="C136" s="163" t="s">
        <v>112</v>
      </c>
      <c r="D136" s="17" t="s">
        <v>291</v>
      </c>
      <c r="E136" s="164" t="s">
        <v>292</v>
      </c>
      <c r="F136" s="163" t="s">
        <v>115</v>
      </c>
      <c r="G136" s="165">
        <v>195.901</v>
      </c>
      <c r="H136" s="166"/>
      <c r="I136" s="166">
        <f aca="true" t="shared" si="6" ref="I136:I144">ROUND(G136*H136,2)</f>
        <v>0</v>
      </c>
      <c r="J136" s="167">
        <v>0</v>
      </c>
      <c r="K136" s="165">
        <f aca="true" t="shared" si="7" ref="K136:K144">G136*J136</f>
        <v>0</v>
      </c>
      <c r="L136" s="167">
        <v>0</v>
      </c>
      <c r="M136" s="165">
        <f aca="true" t="shared" si="8" ref="M136:M144">G136*L136</f>
        <v>0</v>
      </c>
      <c r="N136" s="168">
        <v>15</v>
      </c>
      <c r="O136" s="169">
        <v>4</v>
      </c>
      <c r="P136" s="17" t="s">
        <v>97</v>
      </c>
    </row>
    <row r="137" spans="1:16" s="17" customFormat="1" ht="13.5" customHeight="1">
      <c r="A137" s="163" t="s">
        <v>293</v>
      </c>
      <c r="B137" s="163" t="s">
        <v>100</v>
      </c>
      <c r="C137" s="163" t="s">
        <v>280</v>
      </c>
      <c r="D137" s="17" t="s">
        <v>294</v>
      </c>
      <c r="E137" s="164" t="s">
        <v>295</v>
      </c>
      <c r="F137" s="163" t="s">
        <v>115</v>
      </c>
      <c r="G137" s="165">
        <v>174.715</v>
      </c>
      <c r="H137" s="166"/>
      <c r="I137" s="166">
        <f t="shared" si="6"/>
        <v>0</v>
      </c>
      <c r="J137" s="167">
        <v>0</v>
      </c>
      <c r="K137" s="165">
        <f t="shared" si="7"/>
        <v>0</v>
      </c>
      <c r="L137" s="167">
        <v>0</v>
      </c>
      <c r="M137" s="165">
        <f t="shared" si="8"/>
        <v>0</v>
      </c>
      <c r="N137" s="168">
        <v>15</v>
      </c>
      <c r="O137" s="169">
        <v>4</v>
      </c>
      <c r="P137" s="17" t="s">
        <v>97</v>
      </c>
    </row>
    <row r="138" spans="1:16" s="17" customFormat="1" ht="13.5" customHeight="1">
      <c r="A138" s="163" t="s">
        <v>296</v>
      </c>
      <c r="B138" s="163" t="s">
        <v>100</v>
      </c>
      <c r="C138" s="163" t="s">
        <v>280</v>
      </c>
      <c r="D138" s="17" t="s">
        <v>297</v>
      </c>
      <c r="E138" s="164" t="s">
        <v>298</v>
      </c>
      <c r="F138" s="163" t="s">
        <v>115</v>
      </c>
      <c r="G138" s="165">
        <v>524.145</v>
      </c>
      <c r="H138" s="166"/>
      <c r="I138" s="166">
        <f t="shared" si="6"/>
        <v>0</v>
      </c>
      <c r="J138" s="167">
        <v>0</v>
      </c>
      <c r="K138" s="165">
        <f t="shared" si="7"/>
        <v>0</v>
      </c>
      <c r="L138" s="167">
        <v>0</v>
      </c>
      <c r="M138" s="165">
        <f t="shared" si="8"/>
        <v>0</v>
      </c>
      <c r="N138" s="168">
        <v>15</v>
      </c>
      <c r="O138" s="169">
        <v>4</v>
      </c>
      <c r="P138" s="17" t="s">
        <v>97</v>
      </c>
    </row>
    <row r="139" spans="1:16" s="17" customFormat="1" ht="24" customHeight="1">
      <c r="A139" s="163" t="s">
        <v>299</v>
      </c>
      <c r="B139" s="163" t="s">
        <v>100</v>
      </c>
      <c r="C139" s="163" t="s">
        <v>280</v>
      </c>
      <c r="D139" s="17" t="s">
        <v>300</v>
      </c>
      <c r="E139" s="164" t="s">
        <v>301</v>
      </c>
      <c r="F139" s="163" t="s">
        <v>115</v>
      </c>
      <c r="G139" s="165">
        <v>174.715</v>
      </c>
      <c r="H139" s="166"/>
      <c r="I139" s="166">
        <f t="shared" si="6"/>
        <v>0</v>
      </c>
      <c r="J139" s="167">
        <v>0</v>
      </c>
      <c r="K139" s="165">
        <f t="shared" si="7"/>
        <v>0</v>
      </c>
      <c r="L139" s="167">
        <v>0</v>
      </c>
      <c r="M139" s="165">
        <f t="shared" si="8"/>
        <v>0</v>
      </c>
      <c r="N139" s="168">
        <v>15</v>
      </c>
      <c r="O139" s="169">
        <v>4</v>
      </c>
      <c r="P139" s="17" t="s">
        <v>97</v>
      </c>
    </row>
    <row r="140" spans="1:16" s="17" customFormat="1" ht="13.5" customHeight="1">
      <c r="A140" s="163" t="s">
        <v>302</v>
      </c>
      <c r="B140" s="163" t="s">
        <v>100</v>
      </c>
      <c r="C140" s="163" t="s">
        <v>280</v>
      </c>
      <c r="D140" s="17" t="s">
        <v>303</v>
      </c>
      <c r="E140" s="164" t="s">
        <v>304</v>
      </c>
      <c r="F140" s="163" t="s">
        <v>115</v>
      </c>
      <c r="G140" s="165">
        <v>2620.725</v>
      </c>
      <c r="H140" s="166"/>
      <c r="I140" s="166">
        <f t="shared" si="6"/>
        <v>0</v>
      </c>
      <c r="J140" s="167">
        <v>0</v>
      </c>
      <c r="K140" s="165">
        <f t="shared" si="7"/>
        <v>0</v>
      </c>
      <c r="L140" s="167">
        <v>0</v>
      </c>
      <c r="M140" s="165">
        <f t="shared" si="8"/>
        <v>0</v>
      </c>
      <c r="N140" s="168">
        <v>15</v>
      </c>
      <c r="O140" s="169">
        <v>4</v>
      </c>
      <c r="P140" s="17" t="s">
        <v>97</v>
      </c>
    </row>
    <row r="141" spans="1:16" s="17" customFormat="1" ht="13.5" customHeight="1">
      <c r="A141" s="163" t="s">
        <v>305</v>
      </c>
      <c r="B141" s="163" t="s">
        <v>100</v>
      </c>
      <c r="C141" s="163" t="s">
        <v>280</v>
      </c>
      <c r="D141" s="17" t="s">
        <v>306</v>
      </c>
      <c r="E141" s="164" t="s">
        <v>307</v>
      </c>
      <c r="F141" s="163" t="s">
        <v>115</v>
      </c>
      <c r="G141" s="165">
        <v>174.715</v>
      </c>
      <c r="H141" s="166"/>
      <c r="I141" s="166">
        <f t="shared" si="6"/>
        <v>0</v>
      </c>
      <c r="J141" s="167">
        <v>0</v>
      </c>
      <c r="K141" s="165">
        <f t="shared" si="7"/>
        <v>0</v>
      </c>
      <c r="L141" s="167">
        <v>0</v>
      </c>
      <c r="M141" s="165">
        <f t="shared" si="8"/>
        <v>0</v>
      </c>
      <c r="N141" s="168">
        <v>15</v>
      </c>
      <c r="O141" s="169">
        <v>4</v>
      </c>
      <c r="P141" s="17" t="s">
        <v>97</v>
      </c>
    </row>
    <row r="142" spans="1:16" s="17" customFormat="1" ht="13.5" customHeight="1">
      <c r="A142" s="163" t="s">
        <v>308</v>
      </c>
      <c r="B142" s="163" t="s">
        <v>100</v>
      </c>
      <c r="C142" s="163" t="s">
        <v>280</v>
      </c>
      <c r="D142" s="17" t="s">
        <v>309</v>
      </c>
      <c r="E142" s="164" t="s">
        <v>310</v>
      </c>
      <c r="F142" s="163" t="s">
        <v>115</v>
      </c>
      <c r="G142" s="165">
        <v>174.715</v>
      </c>
      <c r="H142" s="166"/>
      <c r="I142" s="166">
        <f t="shared" si="6"/>
        <v>0</v>
      </c>
      <c r="J142" s="167">
        <v>0</v>
      </c>
      <c r="K142" s="165">
        <f t="shared" si="7"/>
        <v>0</v>
      </c>
      <c r="L142" s="167">
        <v>0</v>
      </c>
      <c r="M142" s="165">
        <f t="shared" si="8"/>
        <v>0</v>
      </c>
      <c r="N142" s="168">
        <v>15</v>
      </c>
      <c r="O142" s="169">
        <v>4</v>
      </c>
      <c r="P142" s="17" t="s">
        <v>97</v>
      </c>
    </row>
    <row r="143" spans="1:16" s="17" customFormat="1" ht="13.5" customHeight="1">
      <c r="A143" s="163" t="s">
        <v>311</v>
      </c>
      <c r="B143" s="163" t="s">
        <v>100</v>
      </c>
      <c r="C143" s="163" t="s">
        <v>280</v>
      </c>
      <c r="D143" s="17" t="s">
        <v>312</v>
      </c>
      <c r="E143" s="164" t="s">
        <v>313</v>
      </c>
      <c r="F143" s="163" t="s">
        <v>119</v>
      </c>
      <c r="G143" s="165">
        <v>239.22</v>
      </c>
      <c r="H143" s="166"/>
      <c r="I143" s="166">
        <f t="shared" si="6"/>
        <v>0</v>
      </c>
      <c r="J143" s="167">
        <v>0</v>
      </c>
      <c r="K143" s="165">
        <f t="shared" si="7"/>
        <v>0</v>
      </c>
      <c r="L143" s="167">
        <v>0.055</v>
      </c>
      <c r="M143" s="165">
        <f t="shared" si="8"/>
        <v>13.1571</v>
      </c>
      <c r="N143" s="168">
        <v>15</v>
      </c>
      <c r="O143" s="169">
        <v>4</v>
      </c>
      <c r="P143" s="17" t="s">
        <v>97</v>
      </c>
    </row>
    <row r="144" spans="1:16" s="17" customFormat="1" ht="13.5" customHeight="1">
      <c r="A144" s="163" t="s">
        <v>314</v>
      </c>
      <c r="B144" s="163" t="s">
        <v>100</v>
      </c>
      <c r="C144" s="163" t="s">
        <v>280</v>
      </c>
      <c r="D144" s="17" t="s">
        <v>315</v>
      </c>
      <c r="E144" s="164" t="s">
        <v>316</v>
      </c>
      <c r="F144" s="163" t="s">
        <v>119</v>
      </c>
      <c r="G144" s="165">
        <v>239.22</v>
      </c>
      <c r="H144" s="166"/>
      <c r="I144" s="166">
        <f t="shared" si="6"/>
        <v>0</v>
      </c>
      <c r="J144" s="167">
        <v>0</v>
      </c>
      <c r="K144" s="165">
        <f t="shared" si="7"/>
        <v>0</v>
      </c>
      <c r="L144" s="167">
        <v>0.046</v>
      </c>
      <c r="M144" s="165">
        <f t="shared" si="8"/>
        <v>11.00412</v>
      </c>
      <c r="N144" s="168">
        <v>15</v>
      </c>
      <c r="O144" s="169">
        <v>4</v>
      </c>
      <c r="P144" s="17" t="s">
        <v>97</v>
      </c>
    </row>
    <row r="145" spans="4:18" s="17" customFormat="1" ht="15.75" customHeight="1">
      <c r="D145" s="170"/>
      <c r="E145" s="170" t="s">
        <v>106</v>
      </c>
      <c r="G145" s="171"/>
      <c r="P145" s="170" t="s">
        <v>97</v>
      </c>
      <c r="Q145" s="170" t="s">
        <v>99</v>
      </c>
      <c r="R145" s="170" t="s">
        <v>107</v>
      </c>
    </row>
    <row r="146" spans="4:18" s="17" customFormat="1" ht="15.75" customHeight="1">
      <c r="D146" s="172"/>
      <c r="E146" s="172" t="s">
        <v>317</v>
      </c>
      <c r="G146" s="173">
        <v>239.22</v>
      </c>
      <c r="P146" s="172" t="s">
        <v>97</v>
      </c>
      <c r="Q146" s="172" t="s">
        <v>105</v>
      </c>
      <c r="R146" s="172" t="s">
        <v>107</v>
      </c>
    </row>
    <row r="147" spans="4:18" s="17" customFormat="1" ht="15.75" customHeight="1">
      <c r="D147" s="174"/>
      <c r="E147" s="174" t="s">
        <v>110</v>
      </c>
      <c r="G147" s="175">
        <v>239.22</v>
      </c>
      <c r="P147" s="174" t="s">
        <v>97</v>
      </c>
      <c r="Q147" s="174" t="s">
        <v>111</v>
      </c>
      <c r="R147" s="174" t="s">
        <v>107</v>
      </c>
    </row>
    <row r="148" spans="1:16" s="17" customFormat="1" ht="24" customHeight="1">
      <c r="A148" s="163" t="s">
        <v>318</v>
      </c>
      <c r="B148" s="163" t="s">
        <v>100</v>
      </c>
      <c r="C148" s="163" t="s">
        <v>319</v>
      </c>
      <c r="D148" s="17" t="s">
        <v>320</v>
      </c>
      <c r="E148" s="164" t="s">
        <v>321</v>
      </c>
      <c r="F148" s="163" t="s">
        <v>119</v>
      </c>
      <c r="G148" s="165">
        <v>1137.71</v>
      </c>
      <c r="H148" s="166"/>
      <c r="I148" s="166">
        <f>ROUND(G148*H148,2)</f>
        <v>0</v>
      </c>
      <c r="J148" s="167">
        <v>0</v>
      </c>
      <c r="K148" s="165">
        <f>G148*J148</f>
        <v>0</v>
      </c>
      <c r="L148" s="167">
        <v>0</v>
      </c>
      <c r="M148" s="165">
        <f>G148*L148</f>
        <v>0</v>
      </c>
      <c r="N148" s="168">
        <v>15</v>
      </c>
      <c r="O148" s="169">
        <v>4</v>
      </c>
      <c r="P148" s="17" t="s">
        <v>97</v>
      </c>
    </row>
    <row r="149" spans="4:18" s="17" customFormat="1" ht="15.75" customHeight="1">
      <c r="D149" s="170"/>
      <c r="E149" s="170" t="s">
        <v>106</v>
      </c>
      <c r="G149" s="171"/>
      <c r="P149" s="170" t="s">
        <v>97</v>
      </c>
      <c r="Q149" s="170" t="s">
        <v>99</v>
      </c>
      <c r="R149" s="170" t="s">
        <v>107</v>
      </c>
    </row>
    <row r="150" spans="4:18" s="17" customFormat="1" ht="15.75" customHeight="1">
      <c r="D150" s="172"/>
      <c r="E150" s="172" t="s">
        <v>322</v>
      </c>
      <c r="G150" s="173">
        <v>1061.21</v>
      </c>
      <c r="P150" s="172" t="s">
        <v>97</v>
      </c>
      <c r="Q150" s="172" t="s">
        <v>105</v>
      </c>
      <c r="R150" s="172" t="s">
        <v>107</v>
      </c>
    </row>
    <row r="151" spans="4:18" s="17" customFormat="1" ht="15.75" customHeight="1">
      <c r="D151" s="172"/>
      <c r="E151" s="172" t="s">
        <v>323</v>
      </c>
      <c r="G151" s="173">
        <v>76.5</v>
      </c>
      <c r="P151" s="172" t="s">
        <v>97</v>
      </c>
      <c r="Q151" s="172" t="s">
        <v>105</v>
      </c>
      <c r="R151" s="172" t="s">
        <v>107</v>
      </c>
    </row>
    <row r="152" spans="4:18" s="17" customFormat="1" ht="15.75" customHeight="1">
      <c r="D152" s="174"/>
      <c r="E152" s="174" t="s">
        <v>110</v>
      </c>
      <c r="G152" s="175">
        <v>1137.71</v>
      </c>
      <c r="P152" s="174" t="s">
        <v>97</v>
      </c>
      <c r="Q152" s="174" t="s">
        <v>111</v>
      </c>
      <c r="R152" s="174" t="s">
        <v>107</v>
      </c>
    </row>
    <row r="153" spans="1:16" s="17" customFormat="1" ht="24" customHeight="1">
      <c r="A153" s="163" t="s">
        <v>324</v>
      </c>
      <c r="B153" s="163" t="s">
        <v>100</v>
      </c>
      <c r="C153" s="163" t="s">
        <v>319</v>
      </c>
      <c r="D153" s="17" t="s">
        <v>325</v>
      </c>
      <c r="E153" s="164" t="s">
        <v>326</v>
      </c>
      <c r="F153" s="163" t="s">
        <v>119</v>
      </c>
      <c r="G153" s="165">
        <v>51196.95</v>
      </c>
      <c r="H153" s="166"/>
      <c r="I153" s="166">
        <f aca="true" t="shared" si="9" ref="I153:I158">ROUND(G153*H153,2)</f>
        <v>0</v>
      </c>
      <c r="J153" s="167">
        <v>0</v>
      </c>
      <c r="K153" s="165">
        <f aca="true" t="shared" si="10" ref="K153:K158">G153*J153</f>
        <v>0</v>
      </c>
      <c r="L153" s="167">
        <v>0</v>
      </c>
      <c r="M153" s="165">
        <f aca="true" t="shared" si="11" ref="M153:M158">G153*L153</f>
        <v>0</v>
      </c>
      <c r="N153" s="168">
        <v>15</v>
      </c>
      <c r="O153" s="169">
        <v>4</v>
      </c>
      <c r="P153" s="17" t="s">
        <v>97</v>
      </c>
    </row>
    <row r="154" spans="1:16" s="17" customFormat="1" ht="24" customHeight="1">
      <c r="A154" s="163" t="s">
        <v>327</v>
      </c>
      <c r="B154" s="163" t="s">
        <v>100</v>
      </c>
      <c r="C154" s="163" t="s">
        <v>319</v>
      </c>
      <c r="D154" s="17" t="s">
        <v>328</v>
      </c>
      <c r="E154" s="164" t="s">
        <v>329</v>
      </c>
      <c r="F154" s="163" t="s">
        <v>119</v>
      </c>
      <c r="G154" s="165">
        <v>1137.71</v>
      </c>
      <c r="H154" s="166"/>
      <c r="I154" s="166">
        <f t="shared" si="9"/>
        <v>0</v>
      </c>
      <c r="J154" s="167">
        <v>0</v>
      </c>
      <c r="K154" s="165">
        <f t="shared" si="10"/>
        <v>0</v>
      </c>
      <c r="L154" s="167">
        <v>0</v>
      </c>
      <c r="M154" s="165">
        <f t="shared" si="11"/>
        <v>0</v>
      </c>
      <c r="N154" s="168">
        <v>15</v>
      </c>
      <c r="O154" s="169">
        <v>4</v>
      </c>
      <c r="P154" s="17" t="s">
        <v>97</v>
      </c>
    </row>
    <row r="155" spans="1:16" s="17" customFormat="1" ht="13.5" customHeight="1">
      <c r="A155" s="163" t="s">
        <v>330</v>
      </c>
      <c r="B155" s="163" t="s">
        <v>100</v>
      </c>
      <c r="C155" s="163" t="s">
        <v>319</v>
      </c>
      <c r="D155" s="17" t="s">
        <v>331</v>
      </c>
      <c r="E155" s="164" t="s">
        <v>332</v>
      </c>
      <c r="F155" s="163" t="s">
        <v>119</v>
      </c>
      <c r="G155" s="165">
        <v>1137.71</v>
      </c>
      <c r="H155" s="166"/>
      <c r="I155" s="166">
        <f t="shared" si="9"/>
        <v>0</v>
      </c>
      <c r="J155" s="167">
        <v>0</v>
      </c>
      <c r="K155" s="165">
        <f t="shared" si="10"/>
        <v>0</v>
      </c>
      <c r="L155" s="167">
        <v>0</v>
      </c>
      <c r="M155" s="165">
        <f t="shared" si="11"/>
        <v>0</v>
      </c>
      <c r="N155" s="168">
        <v>15</v>
      </c>
      <c r="O155" s="169">
        <v>4</v>
      </c>
      <c r="P155" s="17" t="s">
        <v>97</v>
      </c>
    </row>
    <row r="156" spans="1:16" s="17" customFormat="1" ht="13.5" customHeight="1">
      <c r="A156" s="163" t="s">
        <v>333</v>
      </c>
      <c r="B156" s="163" t="s">
        <v>100</v>
      </c>
      <c r="C156" s="163" t="s">
        <v>319</v>
      </c>
      <c r="D156" s="17" t="s">
        <v>334</v>
      </c>
      <c r="E156" s="164" t="s">
        <v>335</v>
      </c>
      <c r="F156" s="163" t="s">
        <v>119</v>
      </c>
      <c r="G156" s="165">
        <v>51196.95</v>
      </c>
      <c r="H156" s="166"/>
      <c r="I156" s="166">
        <f t="shared" si="9"/>
        <v>0</v>
      </c>
      <c r="J156" s="167">
        <v>0</v>
      </c>
      <c r="K156" s="165">
        <f t="shared" si="10"/>
        <v>0</v>
      </c>
      <c r="L156" s="167">
        <v>0</v>
      </c>
      <c r="M156" s="165">
        <f t="shared" si="11"/>
        <v>0</v>
      </c>
      <c r="N156" s="168">
        <v>15</v>
      </c>
      <c r="O156" s="169">
        <v>4</v>
      </c>
      <c r="P156" s="17" t="s">
        <v>97</v>
      </c>
    </row>
    <row r="157" spans="1:16" s="17" customFormat="1" ht="13.5" customHeight="1">
      <c r="A157" s="163" t="s">
        <v>336</v>
      </c>
      <c r="B157" s="163" t="s">
        <v>100</v>
      </c>
      <c r="C157" s="163" t="s">
        <v>319</v>
      </c>
      <c r="D157" s="17" t="s">
        <v>337</v>
      </c>
      <c r="E157" s="164" t="s">
        <v>338</v>
      </c>
      <c r="F157" s="163" t="s">
        <v>119</v>
      </c>
      <c r="G157" s="165">
        <v>1137.71</v>
      </c>
      <c r="H157" s="166"/>
      <c r="I157" s="166">
        <f t="shared" si="9"/>
        <v>0</v>
      </c>
      <c r="J157" s="167">
        <v>0</v>
      </c>
      <c r="K157" s="165">
        <f t="shared" si="10"/>
        <v>0</v>
      </c>
      <c r="L157" s="167">
        <v>0</v>
      </c>
      <c r="M157" s="165">
        <f t="shared" si="11"/>
        <v>0</v>
      </c>
      <c r="N157" s="168">
        <v>15</v>
      </c>
      <c r="O157" s="169">
        <v>4</v>
      </c>
      <c r="P157" s="17" t="s">
        <v>97</v>
      </c>
    </row>
    <row r="158" spans="1:16" s="17" customFormat="1" ht="24" customHeight="1">
      <c r="A158" s="163" t="s">
        <v>339</v>
      </c>
      <c r="B158" s="163" t="s">
        <v>100</v>
      </c>
      <c r="C158" s="163" t="s">
        <v>280</v>
      </c>
      <c r="D158" s="17" t="s">
        <v>340</v>
      </c>
      <c r="E158" s="164" t="s">
        <v>341</v>
      </c>
      <c r="F158" s="163" t="s">
        <v>119</v>
      </c>
      <c r="G158" s="165">
        <v>875.92</v>
      </c>
      <c r="H158" s="166"/>
      <c r="I158" s="166">
        <f t="shared" si="9"/>
        <v>0</v>
      </c>
      <c r="J158" s="167">
        <v>0</v>
      </c>
      <c r="K158" s="165">
        <f t="shared" si="10"/>
        <v>0</v>
      </c>
      <c r="L158" s="167">
        <v>0.005</v>
      </c>
      <c r="M158" s="165">
        <f t="shared" si="11"/>
        <v>4.3796</v>
      </c>
      <c r="N158" s="168">
        <v>15</v>
      </c>
      <c r="O158" s="169">
        <v>4</v>
      </c>
      <c r="P158" s="17" t="s">
        <v>97</v>
      </c>
    </row>
    <row r="159" spans="4:18" s="17" customFormat="1" ht="15.75" customHeight="1">
      <c r="D159" s="170"/>
      <c r="E159" s="170" t="s">
        <v>257</v>
      </c>
      <c r="G159" s="171"/>
      <c r="P159" s="170" t="s">
        <v>97</v>
      </c>
      <c r="Q159" s="170" t="s">
        <v>99</v>
      </c>
      <c r="R159" s="170" t="s">
        <v>107</v>
      </c>
    </row>
    <row r="160" spans="4:18" s="17" customFormat="1" ht="15.75" customHeight="1">
      <c r="D160" s="172"/>
      <c r="E160" s="172" t="s">
        <v>342</v>
      </c>
      <c r="G160" s="173">
        <v>875.92</v>
      </c>
      <c r="P160" s="172" t="s">
        <v>97</v>
      </c>
      <c r="Q160" s="172" t="s">
        <v>105</v>
      </c>
      <c r="R160" s="172" t="s">
        <v>107</v>
      </c>
    </row>
    <row r="161" spans="4:18" s="17" customFormat="1" ht="15.75" customHeight="1">
      <c r="D161" s="174"/>
      <c r="E161" s="174" t="s">
        <v>110</v>
      </c>
      <c r="G161" s="175">
        <v>875.92</v>
      </c>
      <c r="P161" s="174" t="s">
        <v>97</v>
      </c>
      <c r="Q161" s="174" t="s">
        <v>111</v>
      </c>
      <c r="R161" s="174" t="s">
        <v>107</v>
      </c>
    </row>
    <row r="162" spans="1:16" s="17" customFormat="1" ht="24" customHeight="1">
      <c r="A162" s="163" t="s">
        <v>343</v>
      </c>
      <c r="B162" s="163" t="s">
        <v>100</v>
      </c>
      <c r="C162" s="163" t="s">
        <v>280</v>
      </c>
      <c r="D162" s="17" t="s">
        <v>344</v>
      </c>
      <c r="E162" s="164" t="s">
        <v>345</v>
      </c>
      <c r="F162" s="163" t="s">
        <v>119</v>
      </c>
      <c r="G162" s="165">
        <v>133.87</v>
      </c>
      <c r="H162" s="166"/>
      <c r="I162" s="166">
        <f>ROUND(G162*H162,2)</f>
        <v>0</v>
      </c>
      <c r="J162" s="167">
        <v>0</v>
      </c>
      <c r="K162" s="165">
        <f>G162*J162</f>
        <v>0</v>
      </c>
      <c r="L162" s="167">
        <v>0.029</v>
      </c>
      <c r="M162" s="165">
        <f>G162*L162</f>
        <v>3.8822300000000003</v>
      </c>
      <c r="N162" s="168">
        <v>15</v>
      </c>
      <c r="O162" s="169">
        <v>4</v>
      </c>
      <c r="P162" s="17" t="s">
        <v>97</v>
      </c>
    </row>
    <row r="163" spans="4:18" s="17" customFormat="1" ht="15.75" customHeight="1">
      <c r="D163" s="170"/>
      <c r="E163" s="170" t="s">
        <v>106</v>
      </c>
      <c r="G163" s="171"/>
      <c r="P163" s="170" t="s">
        <v>97</v>
      </c>
      <c r="Q163" s="170" t="s">
        <v>99</v>
      </c>
      <c r="R163" s="170" t="s">
        <v>107</v>
      </c>
    </row>
    <row r="164" spans="4:18" s="17" customFormat="1" ht="15.75" customHeight="1">
      <c r="D164" s="172"/>
      <c r="E164" s="172" t="s">
        <v>346</v>
      </c>
      <c r="G164" s="173">
        <v>133.87</v>
      </c>
      <c r="P164" s="172" t="s">
        <v>97</v>
      </c>
      <c r="Q164" s="172" t="s">
        <v>105</v>
      </c>
      <c r="R164" s="172" t="s">
        <v>107</v>
      </c>
    </row>
    <row r="165" spans="4:18" s="17" customFormat="1" ht="15.75" customHeight="1">
      <c r="D165" s="174"/>
      <c r="E165" s="174" t="s">
        <v>110</v>
      </c>
      <c r="G165" s="175">
        <v>133.87</v>
      </c>
      <c r="P165" s="174" t="s">
        <v>97</v>
      </c>
      <c r="Q165" s="174" t="s">
        <v>111</v>
      </c>
      <c r="R165" s="174" t="s">
        <v>107</v>
      </c>
    </row>
    <row r="166" spans="1:16" s="17" customFormat="1" ht="13.5" customHeight="1">
      <c r="A166" s="163" t="s">
        <v>347</v>
      </c>
      <c r="B166" s="163" t="s">
        <v>100</v>
      </c>
      <c r="C166" s="163" t="s">
        <v>280</v>
      </c>
      <c r="D166" s="17" t="s">
        <v>315</v>
      </c>
      <c r="E166" s="164" t="s">
        <v>316</v>
      </c>
      <c r="F166" s="163" t="s">
        <v>119</v>
      </c>
      <c r="G166" s="165">
        <v>699.2</v>
      </c>
      <c r="H166" s="166"/>
      <c r="I166" s="166">
        <f>ROUND(G166*H166,2)</f>
        <v>0</v>
      </c>
      <c r="J166" s="167">
        <v>0</v>
      </c>
      <c r="K166" s="165">
        <f>G166*J166</f>
        <v>0</v>
      </c>
      <c r="L166" s="167">
        <v>0.046</v>
      </c>
      <c r="M166" s="165">
        <f>G166*L166</f>
        <v>32.1632</v>
      </c>
      <c r="N166" s="168">
        <v>15</v>
      </c>
      <c r="O166" s="169">
        <v>4</v>
      </c>
      <c r="P166" s="17" t="s">
        <v>97</v>
      </c>
    </row>
    <row r="167" spans="4:18" s="17" customFormat="1" ht="15.75" customHeight="1">
      <c r="D167" s="170"/>
      <c r="E167" s="170" t="s">
        <v>257</v>
      </c>
      <c r="G167" s="171"/>
      <c r="P167" s="170" t="s">
        <v>97</v>
      </c>
      <c r="Q167" s="170" t="s">
        <v>99</v>
      </c>
      <c r="R167" s="170" t="s">
        <v>107</v>
      </c>
    </row>
    <row r="168" spans="4:18" s="17" customFormat="1" ht="15.75" customHeight="1">
      <c r="D168" s="170"/>
      <c r="E168" s="170" t="s">
        <v>348</v>
      </c>
      <c r="G168" s="171"/>
      <c r="P168" s="170" t="s">
        <v>97</v>
      </c>
      <c r="Q168" s="170" t="s">
        <v>99</v>
      </c>
      <c r="R168" s="170" t="s">
        <v>107</v>
      </c>
    </row>
    <row r="169" spans="4:18" s="17" customFormat="1" ht="15.75" customHeight="1">
      <c r="D169" s="172"/>
      <c r="E169" s="172" t="s">
        <v>349</v>
      </c>
      <c r="G169" s="173">
        <v>699.2</v>
      </c>
      <c r="P169" s="172" t="s">
        <v>97</v>
      </c>
      <c r="Q169" s="172" t="s">
        <v>105</v>
      </c>
      <c r="R169" s="172" t="s">
        <v>107</v>
      </c>
    </row>
    <row r="170" spans="4:18" s="17" customFormat="1" ht="15.75" customHeight="1">
      <c r="D170" s="174"/>
      <c r="E170" s="174" t="s">
        <v>110</v>
      </c>
      <c r="G170" s="175">
        <v>699.2</v>
      </c>
      <c r="P170" s="174" t="s">
        <v>97</v>
      </c>
      <c r="Q170" s="174" t="s">
        <v>111</v>
      </c>
      <c r="R170" s="174" t="s">
        <v>107</v>
      </c>
    </row>
    <row r="171" spans="1:16" s="17" customFormat="1" ht="24" customHeight="1">
      <c r="A171" s="163" t="s">
        <v>350</v>
      </c>
      <c r="B171" s="163" t="s">
        <v>100</v>
      </c>
      <c r="C171" s="163" t="s">
        <v>280</v>
      </c>
      <c r="D171" s="17" t="s">
        <v>351</v>
      </c>
      <c r="E171" s="164" t="s">
        <v>352</v>
      </c>
      <c r="F171" s="163" t="s">
        <v>119</v>
      </c>
      <c r="G171" s="165">
        <v>204.8</v>
      </c>
      <c r="H171" s="166"/>
      <c r="I171" s="166">
        <f>ROUND(G171*H171,2)</f>
        <v>0</v>
      </c>
      <c r="J171" s="167">
        <v>0</v>
      </c>
      <c r="K171" s="165">
        <f>G171*J171</f>
        <v>0</v>
      </c>
      <c r="L171" s="167">
        <v>0.05</v>
      </c>
      <c r="M171" s="165">
        <f>G171*L171</f>
        <v>10.240000000000002</v>
      </c>
      <c r="N171" s="168">
        <v>15</v>
      </c>
      <c r="O171" s="169">
        <v>4</v>
      </c>
      <c r="P171" s="17" t="s">
        <v>97</v>
      </c>
    </row>
    <row r="172" spans="4:18" s="17" customFormat="1" ht="15.75" customHeight="1">
      <c r="D172" s="170"/>
      <c r="E172" s="170" t="s">
        <v>106</v>
      </c>
      <c r="G172" s="171"/>
      <c r="P172" s="170" t="s">
        <v>97</v>
      </c>
      <c r="Q172" s="170" t="s">
        <v>99</v>
      </c>
      <c r="R172" s="170" t="s">
        <v>107</v>
      </c>
    </row>
    <row r="173" spans="4:18" s="17" customFormat="1" ht="15.75" customHeight="1">
      <c r="D173" s="172"/>
      <c r="E173" s="172" t="s">
        <v>353</v>
      </c>
      <c r="G173" s="173">
        <v>204.8</v>
      </c>
      <c r="P173" s="172" t="s">
        <v>97</v>
      </c>
      <c r="Q173" s="172" t="s">
        <v>105</v>
      </c>
      <c r="R173" s="172" t="s">
        <v>107</v>
      </c>
    </row>
    <row r="174" spans="4:18" s="17" customFormat="1" ht="15.75" customHeight="1">
      <c r="D174" s="174"/>
      <c r="E174" s="174" t="s">
        <v>110</v>
      </c>
      <c r="G174" s="175">
        <v>204.8</v>
      </c>
      <c r="P174" s="174" t="s">
        <v>97</v>
      </c>
      <c r="Q174" s="174" t="s">
        <v>111</v>
      </c>
      <c r="R174" s="174" t="s">
        <v>107</v>
      </c>
    </row>
    <row r="175" spans="1:16" s="17" customFormat="1" ht="13.5" customHeight="1">
      <c r="A175" s="163" t="s">
        <v>354</v>
      </c>
      <c r="B175" s="163" t="s">
        <v>100</v>
      </c>
      <c r="C175" s="163" t="s">
        <v>280</v>
      </c>
      <c r="D175" s="17" t="s">
        <v>355</v>
      </c>
      <c r="E175" s="164" t="s">
        <v>356</v>
      </c>
      <c r="F175" s="163" t="s">
        <v>104</v>
      </c>
      <c r="G175" s="165">
        <v>1.125</v>
      </c>
      <c r="H175" s="166"/>
      <c r="I175" s="166">
        <f>ROUND(G175*H175,2)</f>
        <v>0</v>
      </c>
      <c r="J175" s="167">
        <v>0</v>
      </c>
      <c r="K175" s="165">
        <f>G175*J175</f>
        <v>0</v>
      </c>
      <c r="L175" s="167">
        <v>1.8</v>
      </c>
      <c r="M175" s="165">
        <f>G175*L175</f>
        <v>2.025</v>
      </c>
      <c r="N175" s="168">
        <v>15</v>
      </c>
      <c r="O175" s="169">
        <v>4</v>
      </c>
      <c r="P175" s="17" t="s">
        <v>97</v>
      </c>
    </row>
    <row r="176" spans="4:18" s="17" customFormat="1" ht="15.75" customHeight="1">
      <c r="D176" s="170"/>
      <c r="E176" s="170" t="s">
        <v>106</v>
      </c>
      <c r="G176" s="171"/>
      <c r="P176" s="170" t="s">
        <v>97</v>
      </c>
      <c r="Q176" s="170" t="s">
        <v>99</v>
      </c>
      <c r="R176" s="170" t="s">
        <v>107</v>
      </c>
    </row>
    <row r="177" spans="4:18" s="17" customFormat="1" ht="15.75" customHeight="1">
      <c r="D177" s="172"/>
      <c r="E177" s="172" t="s">
        <v>357</v>
      </c>
      <c r="G177" s="173">
        <v>0.675</v>
      </c>
      <c r="P177" s="172" t="s">
        <v>97</v>
      </c>
      <c r="Q177" s="172" t="s">
        <v>105</v>
      </c>
      <c r="R177" s="172" t="s">
        <v>107</v>
      </c>
    </row>
    <row r="178" spans="4:18" s="17" customFormat="1" ht="15.75" customHeight="1">
      <c r="D178" s="172"/>
      <c r="E178" s="172" t="s">
        <v>358</v>
      </c>
      <c r="G178" s="173">
        <v>0.45</v>
      </c>
      <c r="P178" s="172" t="s">
        <v>97</v>
      </c>
      <c r="Q178" s="172" t="s">
        <v>105</v>
      </c>
      <c r="R178" s="172" t="s">
        <v>107</v>
      </c>
    </row>
    <row r="179" spans="4:18" s="17" customFormat="1" ht="15.75" customHeight="1">
      <c r="D179" s="174"/>
      <c r="E179" s="174" t="s">
        <v>110</v>
      </c>
      <c r="G179" s="175">
        <v>1.125</v>
      </c>
      <c r="P179" s="174" t="s">
        <v>97</v>
      </c>
      <c r="Q179" s="174" t="s">
        <v>111</v>
      </c>
      <c r="R179" s="174" t="s">
        <v>107</v>
      </c>
    </row>
    <row r="180" spans="1:16" s="17" customFormat="1" ht="24" customHeight="1">
      <c r="A180" s="163" t="s">
        <v>359</v>
      </c>
      <c r="B180" s="163" t="s">
        <v>100</v>
      </c>
      <c r="C180" s="163" t="s">
        <v>280</v>
      </c>
      <c r="D180" s="17" t="s">
        <v>360</v>
      </c>
      <c r="E180" s="164" t="s">
        <v>361</v>
      </c>
      <c r="F180" s="163" t="s">
        <v>119</v>
      </c>
      <c r="G180" s="165">
        <v>220</v>
      </c>
      <c r="H180" s="166"/>
      <c r="I180" s="166">
        <f>ROUND(G180*H180,2)</f>
        <v>0</v>
      </c>
      <c r="J180" s="167">
        <v>0</v>
      </c>
      <c r="K180" s="165">
        <f>G180*J180</f>
        <v>0</v>
      </c>
      <c r="L180" s="167">
        <v>0.004</v>
      </c>
      <c r="M180" s="165">
        <f>G180*L180</f>
        <v>0.88</v>
      </c>
      <c r="N180" s="168">
        <v>15</v>
      </c>
      <c r="O180" s="169">
        <v>4</v>
      </c>
      <c r="P180" s="17" t="s">
        <v>97</v>
      </c>
    </row>
    <row r="181" spans="4:18" s="17" customFormat="1" ht="15.75" customHeight="1">
      <c r="D181" s="170"/>
      <c r="E181" s="170" t="s">
        <v>106</v>
      </c>
      <c r="G181" s="171"/>
      <c r="P181" s="170" t="s">
        <v>97</v>
      </c>
      <c r="Q181" s="170" t="s">
        <v>99</v>
      </c>
      <c r="R181" s="170" t="s">
        <v>107</v>
      </c>
    </row>
    <row r="182" spans="4:18" s="17" customFormat="1" ht="15.75" customHeight="1">
      <c r="D182" s="170"/>
      <c r="E182" s="170" t="s">
        <v>362</v>
      </c>
      <c r="G182" s="171"/>
      <c r="P182" s="170" t="s">
        <v>97</v>
      </c>
      <c r="Q182" s="170" t="s">
        <v>99</v>
      </c>
      <c r="R182" s="170" t="s">
        <v>107</v>
      </c>
    </row>
    <row r="183" spans="4:18" s="17" customFormat="1" ht="15.75" customHeight="1">
      <c r="D183" s="172"/>
      <c r="E183" s="172" t="s">
        <v>363</v>
      </c>
      <c r="G183" s="173">
        <v>220</v>
      </c>
      <c r="P183" s="172" t="s">
        <v>97</v>
      </c>
      <c r="Q183" s="172" t="s">
        <v>105</v>
      </c>
      <c r="R183" s="172" t="s">
        <v>107</v>
      </c>
    </row>
    <row r="184" spans="4:18" s="17" customFormat="1" ht="15.75" customHeight="1">
      <c r="D184" s="174"/>
      <c r="E184" s="174" t="s">
        <v>110</v>
      </c>
      <c r="G184" s="175">
        <v>220</v>
      </c>
      <c r="P184" s="174" t="s">
        <v>97</v>
      </c>
      <c r="Q184" s="174" t="s">
        <v>111</v>
      </c>
      <c r="R184" s="174" t="s">
        <v>107</v>
      </c>
    </row>
    <row r="185" spans="1:16" s="17" customFormat="1" ht="13.5" customHeight="1">
      <c r="A185" s="163" t="s">
        <v>364</v>
      </c>
      <c r="B185" s="163" t="s">
        <v>100</v>
      </c>
      <c r="C185" s="163" t="s">
        <v>280</v>
      </c>
      <c r="D185" s="17" t="s">
        <v>365</v>
      </c>
      <c r="E185" s="164" t="s">
        <v>366</v>
      </c>
      <c r="F185" s="163" t="s">
        <v>119</v>
      </c>
      <c r="G185" s="165">
        <v>365</v>
      </c>
      <c r="H185" s="166"/>
      <c r="I185" s="166">
        <f>ROUND(G185*H185,2)</f>
        <v>0</v>
      </c>
      <c r="J185" s="167">
        <v>0</v>
      </c>
      <c r="K185" s="165">
        <f>G185*J185</f>
        <v>0</v>
      </c>
      <c r="L185" s="167">
        <v>0.004</v>
      </c>
      <c r="M185" s="165">
        <f>G185*L185</f>
        <v>1.46</v>
      </c>
      <c r="N185" s="168">
        <v>15</v>
      </c>
      <c r="O185" s="169">
        <v>4</v>
      </c>
      <c r="P185" s="17" t="s">
        <v>97</v>
      </c>
    </row>
    <row r="186" spans="4:18" s="17" customFormat="1" ht="15.75" customHeight="1">
      <c r="D186" s="170"/>
      <c r="E186" s="170" t="s">
        <v>106</v>
      </c>
      <c r="G186" s="171"/>
      <c r="P186" s="170" t="s">
        <v>97</v>
      </c>
      <c r="Q186" s="170" t="s">
        <v>99</v>
      </c>
      <c r="R186" s="170" t="s">
        <v>107</v>
      </c>
    </row>
    <row r="187" spans="4:18" s="17" customFormat="1" ht="15.75" customHeight="1">
      <c r="D187" s="170"/>
      <c r="E187" s="170" t="s">
        <v>362</v>
      </c>
      <c r="G187" s="171"/>
      <c r="P187" s="170" t="s">
        <v>97</v>
      </c>
      <c r="Q187" s="170" t="s">
        <v>99</v>
      </c>
      <c r="R187" s="170" t="s">
        <v>107</v>
      </c>
    </row>
    <row r="188" spans="4:18" s="17" customFormat="1" ht="15.75" customHeight="1">
      <c r="D188" s="172"/>
      <c r="E188" s="172" t="s">
        <v>367</v>
      </c>
      <c r="G188" s="173">
        <v>365</v>
      </c>
      <c r="P188" s="172" t="s">
        <v>97</v>
      </c>
      <c r="Q188" s="172" t="s">
        <v>105</v>
      </c>
      <c r="R188" s="172" t="s">
        <v>107</v>
      </c>
    </row>
    <row r="189" spans="4:18" s="17" customFormat="1" ht="15.75" customHeight="1">
      <c r="D189" s="174"/>
      <c r="E189" s="174" t="s">
        <v>110</v>
      </c>
      <c r="G189" s="175">
        <v>365</v>
      </c>
      <c r="P189" s="174" t="s">
        <v>97</v>
      </c>
      <c r="Q189" s="174" t="s">
        <v>111</v>
      </c>
      <c r="R189" s="174" t="s">
        <v>107</v>
      </c>
    </row>
    <row r="190" spans="1:16" s="17" customFormat="1" ht="24" customHeight="1">
      <c r="A190" s="163" t="s">
        <v>368</v>
      </c>
      <c r="B190" s="163" t="s">
        <v>100</v>
      </c>
      <c r="C190" s="163" t="s">
        <v>319</v>
      </c>
      <c r="D190" s="17" t="s">
        <v>369</v>
      </c>
      <c r="E190" s="164" t="s">
        <v>370</v>
      </c>
      <c r="F190" s="163" t="s">
        <v>119</v>
      </c>
      <c r="G190" s="165">
        <v>1050</v>
      </c>
      <c r="H190" s="166"/>
      <c r="I190" s="166">
        <f>ROUND(G190*H190,2)</f>
        <v>0</v>
      </c>
      <c r="J190" s="167">
        <v>0</v>
      </c>
      <c r="K190" s="165">
        <f>G190*J190</f>
        <v>0</v>
      </c>
      <c r="L190" s="167">
        <v>0</v>
      </c>
      <c r="M190" s="165">
        <f>G190*L190</f>
        <v>0</v>
      </c>
      <c r="N190" s="168">
        <v>15</v>
      </c>
      <c r="O190" s="169">
        <v>4</v>
      </c>
      <c r="P190" s="17" t="s">
        <v>97</v>
      </c>
    </row>
    <row r="191" spans="1:16" s="17" customFormat="1" ht="13.5" customHeight="1">
      <c r="A191" s="163" t="s">
        <v>371</v>
      </c>
      <c r="B191" s="163" t="s">
        <v>100</v>
      </c>
      <c r="C191" s="163" t="s">
        <v>101</v>
      </c>
      <c r="D191" s="17" t="s">
        <v>372</v>
      </c>
      <c r="E191" s="164" t="s">
        <v>373</v>
      </c>
      <c r="F191" s="163" t="s">
        <v>119</v>
      </c>
      <c r="G191" s="165">
        <v>1050</v>
      </c>
      <c r="H191" s="166"/>
      <c r="I191" s="166">
        <f>ROUND(G191*H191,2)</f>
        <v>0</v>
      </c>
      <c r="J191" s="167">
        <v>4E-05</v>
      </c>
      <c r="K191" s="165">
        <f>G191*J191</f>
        <v>0.042</v>
      </c>
      <c r="L191" s="167">
        <v>0</v>
      </c>
      <c r="M191" s="165">
        <f>G191*L191</f>
        <v>0</v>
      </c>
      <c r="N191" s="168">
        <v>15</v>
      </c>
      <c r="O191" s="169">
        <v>4</v>
      </c>
      <c r="P191" s="17" t="s">
        <v>97</v>
      </c>
    </row>
    <row r="192" spans="1:16" s="17" customFormat="1" ht="13.5" customHeight="1">
      <c r="A192" s="163" t="s">
        <v>374</v>
      </c>
      <c r="B192" s="163" t="s">
        <v>100</v>
      </c>
      <c r="C192" s="163" t="s">
        <v>280</v>
      </c>
      <c r="D192" s="17" t="s">
        <v>375</v>
      </c>
      <c r="E192" s="164" t="s">
        <v>376</v>
      </c>
      <c r="F192" s="163" t="s">
        <v>119</v>
      </c>
      <c r="G192" s="165">
        <v>325.5</v>
      </c>
      <c r="H192" s="166"/>
      <c r="I192" s="166">
        <f>ROUND(G192*H192,2)</f>
        <v>0</v>
      </c>
      <c r="J192" s="167">
        <v>0</v>
      </c>
      <c r="K192" s="165">
        <f>G192*J192</f>
        <v>0</v>
      </c>
      <c r="L192" s="167">
        <v>0.068</v>
      </c>
      <c r="M192" s="165">
        <f>G192*L192</f>
        <v>22.134</v>
      </c>
      <c r="N192" s="168">
        <v>15</v>
      </c>
      <c r="O192" s="169">
        <v>4</v>
      </c>
      <c r="P192" s="17" t="s">
        <v>97</v>
      </c>
    </row>
    <row r="193" spans="4:18" s="17" customFormat="1" ht="15.75" customHeight="1">
      <c r="D193" s="170"/>
      <c r="E193" s="170" t="s">
        <v>106</v>
      </c>
      <c r="G193" s="171"/>
      <c r="P193" s="170" t="s">
        <v>97</v>
      </c>
      <c r="Q193" s="170" t="s">
        <v>99</v>
      </c>
      <c r="R193" s="170" t="s">
        <v>107</v>
      </c>
    </row>
    <row r="194" spans="4:18" s="17" customFormat="1" ht="15.75" customHeight="1">
      <c r="D194" s="172"/>
      <c r="E194" s="172" t="s">
        <v>377</v>
      </c>
      <c r="G194" s="173">
        <v>325.5</v>
      </c>
      <c r="P194" s="172" t="s">
        <v>97</v>
      </c>
      <c r="Q194" s="172" t="s">
        <v>105</v>
      </c>
      <c r="R194" s="172" t="s">
        <v>107</v>
      </c>
    </row>
    <row r="195" spans="4:18" s="17" customFormat="1" ht="15.75" customHeight="1">
      <c r="D195" s="174"/>
      <c r="E195" s="174" t="s">
        <v>110</v>
      </c>
      <c r="G195" s="175">
        <v>325.5</v>
      </c>
      <c r="P195" s="174" t="s">
        <v>97</v>
      </c>
      <c r="Q195" s="174" t="s">
        <v>111</v>
      </c>
      <c r="R195" s="174" t="s">
        <v>107</v>
      </c>
    </row>
    <row r="196" spans="1:16" s="17" customFormat="1" ht="13.5" customHeight="1">
      <c r="A196" s="163" t="s">
        <v>378</v>
      </c>
      <c r="B196" s="163" t="s">
        <v>100</v>
      </c>
      <c r="C196" s="163" t="s">
        <v>280</v>
      </c>
      <c r="D196" s="17" t="s">
        <v>315</v>
      </c>
      <c r="E196" s="164" t="s">
        <v>316</v>
      </c>
      <c r="F196" s="163" t="s">
        <v>119</v>
      </c>
      <c r="G196" s="165">
        <v>325.5</v>
      </c>
      <c r="H196" s="166"/>
      <c r="I196" s="166">
        <f>ROUND(G196*H196,2)</f>
        <v>0</v>
      </c>
      <c r="J196" s="167">
        <v>0</v>
      </c>
      <c r="K196" s="165">
        <f>G196*J196</f>
        <v>0</v>
      </c>
      <c r="L196" s="167">
        <v>0.046</v>
      </c>
      <c r="M196" s="165">
        <f>G196*L196</f>
        <v>14.972999999999999</v>
      </c>
      <c r="N196" s="168">
        <v>15</v>
      </c>
      <c r="O196" s="169">
        <v>4</v>
      </c>
      <c r="P196" s="17" t="s">
        <v>97</v>
      </c>
    </row>
    <row r="197" spans="4:18" s="17" customFormat="1" ht="15.75" customHeight="1">
      <c r="D197" s="170"/>
      <c r="E197" s="170" t="s">
        <v>106</v>
      </c>
      <c r="G197" s="171"/>
      <c r="P197" s="170" t="s">
        <v>97</v>
      </c>
      <c r="Q197" s="170" t="s">
        <v>99</v>
      </c>
      <c r="R197" s="170" t="s">
        <v>107</v>
      </c>
    </row>
    <row r="198" spans="4:18" s="17" customFormat="1" ht="15.75" customHeight="1">
      <c r="D198" s="172"/>
      <c r="E198" s="172" t="s">
        <v>377</v>
      </c>
      <c r="G198" s="173">
        <v>325.5</v>
      </c>
      <c r="P198" s="172" t="s">
        <v>97</v>
      </c>
      <c r="Q198" s="172" t="s">
        <v>105</v>
      </c>
      <c r="R198" s="172" t="s">
        <v>107</v>
      </c>
    </row>
    <row r="199" spans="4:18" s="17" customFormat="1" ht="15.75" customHeight="1">
      <c r="D199" s="174"/>
      <c r="E199" s="174" t="s">
        <v>110</v>
      </c>
      <c r="G199" s="175">
        <v>325.5</v>
      </c>
      <c r="P199" s="174" t="s">
        <v>97</v>
      </c>
      <c r="Q199" s="174" t="s">
        <v>111</v>
      </c>
      <c r="R199" s="174" t="s">
        <v>107</v>
      </c>
    </row>
    <row r="200" spans="1:16" s="17" customFormat="1" ht="13.5" customHeight="1">
      <c r="A200" s="163" t="s">
        <v>379</v>
      </c>
      <c r="B200" s="163" t="s">
        <v>100</v>
      </c>
      <c r="C200" s="163" t="s">
        <v>280</v>
      </c>
      <c r="D200" s="17" t="s">
        <v>380</v>
      </c>
      <c r="E200" s="164" t="s">
        <v>381</v>
      </c>
      <c r="F200" s="163" t="s">
        <v>119</v>
      </c>
      <c r="G200" s="165">
        <v>349.6</v>
      </c>
      <c r="H200" s="166"/>
      <c r="I200" s="166">
        <f>ROUND(G200*H200,2)</f>
        <v>0</v>
      </c>
      <c r="J200" s="167">
        <v>0</v>
      </c>
      <c r="K200" s="165">
        <f>G200*J200</f>
        <v>0</v>
      </c>
      <c r="L200" s="167">
        <v>0.02</v>
      </c>
      <c r="M200" s="165">
        <f>G200*L200</f>
        <v>6.992000000000001</v>
      </c>
      <c r="N200" s="168">
        <v>15</v>
      </c>
      <c r="O200" s="169">
        <v>4</v>
      </c>
      <c r="P200" s="17" t="s">
        <v>97</v>
      </c>
    </row>
    <row r="201" spans="4:18" s="17" customFormat="1" ht="15.75" customHeight="1">
      <c r="D201" s="170"/>
      <c r="E201" s="170" t="s">
        <v>106</v>
      </c>
      <c r="G201" s="171"/>
      <c r="P201" s="170" t="s">
        <v>97</v>
      </c>
      <c r="Q201" s="170" t="s">
        <v>99</v>
      </c>
      <c r="R201" s="170" t="s">
        <v>107</v>
      </c>
    </row>
    <row r="202" spans="4:18" s="17" customFormat="1" ht="15.75" customHeight="1">
      <c r="D202" s="170"/>
      <c r="E202" s="170" t="s">
        <v>348</v>
      </c>
      <c r="G202" s="171"/>
      <c r="P202" s="170" t="s">
        <v>97</v>
      </c>
      <c r="Q202" s="170" t="s">
        <v>99</v>
      </c>
      <c r="R202" s="170" t="s">
        <v>107</v>
      </c>
    </row>
    <row r="203" spans="4:18" s="17" customFormat="1" ht="15.75" customHeight="1">
      <c r="D203" s="172"/>
      <c r="E203" s="172" t="s">
        <v>382</v>
      </c>
      <c r="G203" s="173">
        <v>349.6</v>
      </c>
      <c r="P203" s="172" t="s">
        <v>97</v>
      </c>
      <c r="Q203" s="172" t="s">
        <v>105</v>
      </c>
      <c r="R203" s="172" t="s">
        <v>107</v>
      </c>
    </row>
    <row r="204" spans="4:18" s="17" customFormat="1" ht="15.75" customHeight="1">
      <c r="D204" s="174"/>
      <c r="E204" s="174" t="s">
        <v>110</v>
      </c>
      <c r="G204" s="175">
        <v>349.6</v>
      </c>
      <c r="P204" s="174" t="s">
        <v>97</v>
      </c>
      <c r="Q204" s="174" t="s">
        <v>111</v>
      </c>
      <c r="R204" s="174" t="s">
        <v>107</v>
      </c>
    </row>
    <row r="205" spans="1:16" s="17" customFormat="1" ht="13.5" customHeight="1">
      <c r="A205" s="163" t="s">
        <v>383</v>
      </c>
      <c r="B205" s="163" t="s">
        <v>100</v>
      </c>
      <c r="C205" s="163" t="s">
        <v>280</v>
      </c>
      <c r="D205" s="17" t="s">
        <v>384</v>
      </c>
      <c r="E205" s="164" t="s">
        <v>385</v>
      </c>
      <c r="F205" s="163" t="s">
        <v>119</v>
      </c>
      <c r="G205" s="165">
        <v>1398.4</v>
      </c>
      <c r="H205" s="166"/>
      <c r="I205" s="166">
        <f>ROUND(G205*H205,2)</f>
        <v>0</v>
      </c>
      <c r="J205" s="167">
        <v>0</v>
      </c>
      <c r="K205" s="165">
        <f>G205*J205</f>
        <v>0</v>
      </c>
      <c r="L205" s="167">
        <v>0.01</v>
      </c>
      <c r="M205" s="165">
        <f>G205*L205</f>
        <v>13.984000000000002</v>
      </c>
      <c r="N205" s="168">
        <v>15</v>
      </c>
      <c r="O205" s="169">
        <v>4</v>
      </c>
      <c r="P205" s="17" t="s">
        <v>97</v>
      </c>
    </row>
    <row r="206" spans="4:18" s="17" customFormat="1" ht="15.75" customHeight="1">
      <c r="D206" s="170"/>
      <c r="E206" s="170" t="s">
        <v>106</v>
      </c>
      <c r="G206" s="171"/>
      <c r="P206" s="170" t="s">
        <v>97</v>
      </c>
      <c r="Q206" s="170" t="s">
        <v>99</v>
      </c>
      <c r="R206" s="170" t="s">
        <v>107</v>
      </c>
    </row>
    <row r="207" spans="4:18" s="17" customFormat="1" ht="15.75" customHeight="1">
      <c r="D207" s="170"/>
      <c r="E207" s="170" t="s">
        <v>348</v>
      </c>
      <c r="G207" s="171"/>
      <c r="P207" s="170" t="s">
        <v>97</v>
      </c>
      <c r="Q207" s="170" t="s">
        <v>99</v>
      </c>
      <c r="R207" s="170" t="s">
        <v>107</v>
      </c>
    </row>
    <row r="208" spans="4:18" s="17" customFormat="1" ht="15.75" customHeight="1">
      <c r="D208" s="172"/>
      <c r="E208" s="172" t="s">
        <v>386</v>
      </c>
      <c r="G208" s="173">
        <v>1398.4</v>
      </c>
      <c r="P208" s="172" t="s">
        <v>97</v>
      </c>
      <c r="Q208" s="172" t="s">
        <v>105</v>
      </c>
      <c r="R208" s="172" t="s">
        <v>107</v>
      </c>
    </row>
    <row r="209" spans="4:18" s="17" customFormat="1" ht="15.75" customHeight="1">
      <c r="D209" s="174"/>
      <c r="E209" s="174" t="s">
        <v>110</v>
      </c>
      <c r="G209" s="175">
        <v>1398.4</v>
      </c>
      <c r="P209" s="174" t="s">
        <v>97</v>
      </c>
      <c r="Q209" s="174" t="s">
        <v>111</v>
      </c>
      <c r="R209" s="174" t="s">
        <v>107</v>
      </c>
    </row>
    <row r="210" spans="1:16" s="17" customFormat="1" ht="24" customHeight="1">
      <c r="A210" s="163" t="s">
        <v>387</v>
      </c>
      <c r="B210" s="163" t="s">
        <v>100</v>
      </c>
      <c r="C210" s="163" t="s">
        <v>280</v>
      </c>
      <c r="D210" s="17" t="s">
        <v>388</v>
      </c>
      <c r="E210" s="164" t="s">
        <v>389</v>
      </c>
      <c r="F210" s="163" t="s">
        <v>119</v>
      </c>
      <c r="G210" s="165">
        <v>102.4</v>
      </c>
      <c r="H210" s="166"/>
      <c r="I210" s="166">
        <f>ROUND(G210*H210,2)</f>
        <v>0</v>
      </c>
      <c r="J210" s="167">
        <v>0</v>
      </c>
      <c r="K210" s="165">
        <f>G210*J210</f>
        <v>0</v>
      </c>
      <c r="L210" s="167">
        <v>0.02</v>
      </c>
      <c r="M210" s="165">
        <f>G210*L210</f>
        <v>2.048</v>
      </c>
      <c r="N210" s="168">
        <v>15</v>
      </c>
      <c r="O210" s="169">
        <v>4</v>
      </c>
      <c r="P210" s="17" t="s">
        <v>97</v>
      </c>
    </row>
    <row r="211" spans="4:18" s="17" customFormat="1" ht="15.75" customHeight="1">
      <c r="D211" s="170"/>
      <c r="E211" s="170" t="s">
        <v>106</v>
      </c>
      <c r="G211" s="171"/>
      <c r="P211" s="170" t="s">
        <v>97</v>
      </c>
      <c r="Q211" s="170" t="s">
        <v>99</v>
      </c>
      <c r="R211" s="170" t="s">
        <v>107</v>
      </c>
    </row>
    <row r="212" spans="4:18" s="17" customFormat="1" ht="15.75" customHeight="1">
      <c r="D212" s="172"/>
      <c r="E212" s="172" t="s">
        <v>390</v>
      </c>
      <c r="G212" s="173">
        <v>102.4</v>
      </c>
      <c r="P212" s="172" t="s">
        <v>97</v>
      </c>
      <c r="Q212" s="172" t="s">
        <v>105</v>
      </c>
      <c r="R212" s="172" t="s">
        <v>107</v>
      </c>
    </row>
    <row r="213" spans="4:18" s="17" customFormat="1" ht="15.75" customHeight="1">
      <c r="D213" s="174"/>
      <c r="E213" s="174" t="s">
        <v>110</v>
      </c>
      <c r="G213" s="175">
        <v>102.4</v>
      </c>
      <c r="P213" s="174" t="s">
        <v>97</v>
      </c>
      <c r="Q213" s="174" t="s">
        <v>111</v>
      </c>
      <c r="R213" s="174" t="s">
        <v>107</v>
      </c>
    </row>
    <row r="214" spans="1:16" s="17" customFormat="1" ht="24" customHeight="1">
      <c r="A214" s="163" t="s">
        <v>391</v>
      </c>
      <c r="B214" s="163" t="s">
        <v>100</v>
      </c>
      <c r="C214" s="163" t="s">
        <v>280</v>
      </c>
      <c r="D214" s="17" t="s">
        <v>392</v>
      </c>
      <c r="E214" s="164" t="s">
        <v>393</v>
      </c>
      <c r="F214" s="163" t="s">
        <v>119</v>
      </c>
      <c r="G214" s="165">
        <v>409.6</v>
      </c>
      <c r="H214" s="166"/>
      <c r="I214" s="166">
        <f>ROUND(G214*H214,2)</f>
        <v>0</v>
      </c>
      <c r="J214" s="167">
        <v>0</v>
      </c>
      <c r="K214" s="165">
        <f>G214*J214</f>
        <v>0</v>
      </c>
      <c r="L214" s="167">
        <v>0.01</v>
      </c>
      <c r="M214" s="165">
        <f>G214*L214</f>
        <v>4.096</v>
      </c>
      <c r="N214" s="168">
        <v>15</v>
      </c>
      <c r="O214" s="169">
        <v>4</v>
      </c>
      <c r="P214" s="17" t="s">
        <v>97</v>
      </c>
    </row>
    <row r="215" spans="4:18" s="17" customFormat="1" ht="15.75" customHeight="1">
      <c r="D215" s="170"/>
      <c r="E215" s="170" t="s">
        <v>106</v>
      </c>
      <c r="G215" s="171"/>
      <c r="P215" s="170" t="s">
        <v>97</v>
      </c>
      <c r="Q215" s="170" t="s">
        <v>99</v>
      </c>
      <c r="R215" s="170" t="s">
        <v>107</v>
      </c>
    </row>
    <row r="216" spans="4:18" s="17" customFormat="1" ht="15.75" customHeight="1">
      <c r="D216" s="172"/>
      <c r="E216" s="172" t="s">
        <v>394</v>
      </c>
      <c r="G216" s="173">
        <v>409.6</v>
      </c>
      <c r="P216" s="172" t="s">
        <v>97</v>
      </c>
      <c r="Q216" s="172" t="s">
        <v>105</v>
      </c>
      <c r="R216" s="172" t="s">
        <v>107</v>
      </c>
    </row>
    <row r="217" spans="4:18" s="17" customFormat="1" ht="15.75" customHeight="1">
      <c r="D217" s="174"/>
      <c r="E217" s="174" t="s">
        <v>110</v>
      </c>
      <c r="G217" s="175">
        <v>409.6</v>
      </c>
      <c r="P217" s="174" t="s">
        <v>97</v>
      </c>
      <c r="Q217" s="174" t="s">
        <v>111</v>
      </c>
      <c r="R217" s="174" t="s">
        <v>107</v>
      </c>
    </row>
    <row r="218" spans="1:16" s="17" customFormat="1" ht="24" customHeight="1">
      <c r="A218" s="163" t="s">
        <v>395</v>
      </c>
      <c r="B218" s="163" t="s">
        <v>100</v>
      </c>
      <c r="C218" s="163" t="s">
        <v>280</v>
      </c>
      <c r="D218" s="17" t="s">
        <v>396</v>
      </c>
      <c r="E218" s="164" t="s">
        <v>397</v>
      </c>
      <c r="F218" s="163" t="s">
        <v>119</v>
      </c>
      <c r="G218" s="165">
        <v>35.18</v>
      </c>
      <c r="H218" s="166"/>
      <c r="I218" s="166">
        <f>ROUND(G218*H218,2)</f>
        <v>0</v>
      </c>
      <c r="J218" s="167">
        <v>0</v>
      </c>
      <c r="K218" s="165">
        <f>G218*J218</f>
        <v>0</v>
      </c>
      <c r="L218" s="167">
        <v>0.059</v>
      </c>
      <c r="M218" s="165">
        <f>G218*L218</f>
        <v>2.07562</v>
      </c>
      <c r="N218" s="168">
        <v>15</v>
      </c>
      <c r="O218" s="169">
        <v>4</v>
      </c>
      <c r="P218" s="17" t="s">
        <v>97</v>
      </c>
    </row>
    <row r="219" spans="4:18" s="17" customFormat="1" ht="15.75" customHeight="1">
      <c r="D219" s="170"/>
      <c r="E219" s="170" t="s">
        <v>398</v>
      </c>
      <c r="G219" s="171"/>
      <c r="P219" s="170" t="s">
        <v>97</v>
      </c>
      <c r="Q219" s="170" t="s">
        <v>99</v>
      </c>
      <c r="R219" s="170" t="s">
        <v>107</v>
      </c>
    </row>
    <row r="220" spans="4:18" s="17" customFormat="1" ht="15.75" customHeight="1">
      <c r="D220" s="172"/>
      <c r="E220" s="172" t="s">
        <v>399</v>
      </c>
      <c r="G220" s="173">
        <v>35.18</v>
      </c>
      <c r="P220" s="172" t="s">
        <v>97</v>
      </c>
      <c r="Q220" s="172" t="s">
        <v>105</v>
      </c>
      <c r="R220" s="172" t="s">
        <v>107</v>
      </c>
    </row>
    <row r="221" spans="4:18" s="17" customFormat="1" ht="15.75" customHeight="1">
      <c r="D221" s="174"/>
      <c r="E221" s="174" t="s">
        <v>110</v>
      </c>
      <c r="G221" s="175">
        <v>35.18</v>
      </c>
      <c r="P221" s="174" t="s">
        <v>97</v>
      </c>
      <c r="Q221" s="174" t="s">
        <v>111</v>
      </c>
      <c r="R221" s="174" t="s">
        <v>107</v>
      </c>
    </row>
    <row r="222" spans="1:16" s="17" customFormat="1" ht="24" customHeight="1">
      <c r="A222" s="163" t="s">
        <v>400</v>
      </c>
      <c r="B222" s="163" t="s">
        <v>100</v>
      </c>
      <c r="C222" s="163" t="s">
        <v>280</v>
      </c>
      <c r="D222" s="17" t="s">
        <v>401</v>
      </c>
      <c r="E222" s="164" t="s">
        <v>402</v>
      </c>
      <c r="F222" s="163" t="s">
        <v>119</v>
      </c>
      <c r="G222" s="165">
        <v>60.65</v>
      </c>
      <c r="H222" s="166"/>
      <c r="I222" s="166">
        <f>ROUND(G222*H222,2)</f>
        <v>0</v>
      </c>
      <c r="J222" s="167">
        <v>0</v>
      </c>
      <c r="K222" s="165">
        <f>G222*J222</f>
        <v>0</v>
      </c>
      <c r="L222" s="167">
        <v>0.035</v>
      </c>
      <c r="M222" s="165">
        <f>G222*L222</f>
        <v>2.1227500000000004</v>
      </c>
      <c r="N222" s="168">
        <v>15</v>
      </c>
      <c r="O222" s="169">
        <v>4</v>
      </c>
      <c r="P222" s="17" t="s">
        <v>97</v>
      </c>
    </row>
    <row r="223" spans="4:18" s="17" customFormat="1" ht="15.75" customHeight="1">
      <c r="D223" s="170"/>
      <c r="E223" s="170" t="s">
        <v>403</v>
      </c>
      <c r="G223" s="171"/>
      <c r="P223" s="170" t="s">
        <v>97</v>
      </c>
      <c r="Q223" s="170" t="s">
        <v>99</v>
      </c>
      <c r="R223" s="170" t="s">
        <v>107</v>
      </c>
    </row>
    <row r="224" spans="4:18" s="17" customFormat="1" ht="15.75" customHeight="1">
      <c r="D224" s="170"/>
      <c r="E224" s="170" t="s">
        <v>398</v>
      </c>
      <c r="G224" s="171"/>
      <c r="P224" s="170" t="s">
        <v>97</v>
      </c>
      <c r="Q224" s="170" t="s">
        <v>99</v>
      </c>
      <c r="R224" s="170" t="s">
        <v>107</v>
      </c>
    </row>
    <row r="225" spans="4:18" s="17" customFormat="1" ht="15.75" customHeight="1">
      <c r="D225" s="170"/>
      <c r="E225" s="170" t="s">
        <v>404</v>
      </c>
      <c r="G225" s="171"/>
      <c r="P225" s="170" t="s">
        <v>97</v>
      </c>
      <c r="Q225" s="170" t="s">
        <v>99</v>
      </c>
      <c r="R225" s="170" t="s">
        <v>107</v>
      </c>
    </row>
    <row r="226" spans="4:18" s="17" customFormat="1" ht="15.75" customHeight="1">
      <c r="D226" s="172"/>
      <c r="E226" s="172" t="s">
        <v>405</v>
      </c>
      <c r="G226" s="173">
        <v>60.65</v>
      </c>
      <c r="P226" s="172" t="s">
        <v>97</v>
      </c>
      <c r="Q226" s="172" t="s">
        <v>105</v>
      </c>
      <c r="R226" s="172" t="s">
        <v>107</v>
      </c>
    </row>
    <row r="227" spans="4:18" s="17" customFormat="1" ht="15.75" customHeight="1">
      <c r="D227" s="174"/>
      <c r="E227" s="174" t="s">
        <v>110</v>
      </c>
      <c r="G227" s="175">
        <v>60.65</v>
      </c>
      <c r="P227" s="174" t="s">
        <v>97</v>
      </c>
      <c r="Q227" s="174" t="s">
        <v>111</v>
      </c>
      <c r="R227" s="174" t="s">
        <v>107</v>
      </c>
    </row>
    <row r="228" spans="2:16" s="135" customFormat="1" ht="12.75" customHeight="1">
      <c r="B228" s="136" t="s">
        <v>56</v>
      </c>
      <c r="D228" s="137" t="s">
        <v>51</v>
      </c>
      <c r="E228" s="137" t="s">
        <v>406</v>
      </c>
      <c r="I228" s="138">
        <f>I229+I233+I250+I267+I281+I322+I431+I469+I478+I480+I498+I505+I515+I520</f>
        <v>0</v>
      </c>
      <c r="K228" s="139">
        <f>K229+K233+K250+K267+K281+K322+K431+K469+K478+K480+K498+K505+K515+K520</f>
        <v>33.4554343</v>
      </c>
      <c r="M228" s="139">
        <f>M229+M233+M250+M267+M281+M322+M431+M469+M478+M480+M498+M505+M515+M520</f>
        <v>18.212298500000003</v>
      </c>
      <c r="P228" s="137" t="s">
        <v>96</v>
      </c>
    </row>
    <row r="229" spans="2:16" s="135" customFormat="1" ht="12.75" customHeight="1">
      <c r="B229" s="140" t="s">
        <v>56</v>
      </c>
      <c r="D229" s="141" t="s">
        <v>407</v>
      </c>
      <c r="E229" s="141" t="s">
        <v>408</v>
      </c>
      <c r="I229" s="142">
        <f>SUM(I230:I232)</f>
        <v>0</v>
      </c>
      <c r="K229" s="143">
        <f>SUM(K230:K232)</f>
        <v>0.7053885</v>
      </c>
      <c r="M229" s="143">
        <f>SUM(M230:M232)</f>
        <v>0</v>
      </c>
      <c r="P229" s="141" t="s">
        <v>99</v>
      </c>
    </row>
    <row r="230" spans="1:16" s="17" customFormat="1" ht="24" customHeight="1">
      <c r="A230" s="163" t="s">
        <v>409</v>
      </c>
      <c r="B230" s="163" t="s">
        <v>100</v>
      </c>
      <c r="C230" s="163" t="s">
        <v>407</v>
      </c>
      <c r="D230" s="17" t="s">
        <v>410</v>
      </c>
      <c r="E230" s="164" t="s">
        <v>411</v>
      </c>
      <c r="F230" s="163" t="s">
        <v>119</v>
      </c>
      <c r="G230" s="165">
        <v>110.133</v>
      </c>
      <c r="H230" s="166"/>
      <c r="I230" s="166">
        <f>ROUND(G230*H230,2)</f>
        <v>0</v>
      </c>
      <c r="J230" s="167">
        <v>0.0045</v>
      </c>
      <c r="K230" s="165">
        <f>G230*J230</f>
        <v>0.49559849999999994</v>
      </c>
      <c r="L230" s="167">
        <v>0</v>
      </c>
      <c r="M230" s="165">
        <f>G230*L230</f>
        <v>0</v>
      </c>
      <c r="N230" s="168">
        <v>15</v>
      </c>
      <c r="O230" s="169">
        <v>16</v>
      </c>
      <c r="P230" s="17" t="s">
        <v>105</v>
      </c>
    </row>
    <row r="231" spans="1:16" s="17" customFormat="1" ht="34.5" customHeight="1">
      <c r="A231" s="163" t="s">
        <v>412</v>
      </c>
      <c r="B231" s="163" t="s">
        <v>100</v>
      </c>
      <c r="C231" s="163" t="s">
        <v>407</v>
      </c>
      <c r="D231" s="17" t="s">
        <v>413</v>
      </c>
      <c r="E231" s="164" t="s">
        <v>414</v>
      </c>
      <c r="F231" s="163" t="s">
        <v>119</v>
      </c>
      <c r="G231" s="165">
        <v>46.62</v>
      </c>
      <c r="H231" s="166"/>
      <c r="I231" s="166">
        <f>ROUND(G231*H231,2)</f>
        <v>0</v>
      </c>
      <c r="J231" s="167">
        <v>0.0045</v>
      </c>
      <c r="K231" s="165">
        <f>G231*J231</f>
        <v>0.20978999999999998</v>
      </c>
      <c r="L231" s="167">
        <v>0</v>
      </c>
      <c r="M231" s="165">
        <f>G231*L231</f>
        <v>0</v>
      </c>
      <c r="N231" s="168">
        <v>15</v>
      </c>
      <c r="O231" s="169">
        <v>16</v>
      </c>
      <c r="P231" s="17" t="s">
        <v>105</v>
      </c>
    </row>
    <row r="232" spans="1:16" s="17" customFormat="1" ht="13.5" customHeight="1">
      <c r="A232" s="163" t="s">
        <v>415</v>
      </c>
      <c r="B232" s="163" t="s">
        <v>100</v>
      </c>
      <c r="C232" s="163" t="s">
        <v>407</v>
      </c>
      <c r="D232" s="17" t="s">
        <v>416</v>
      </c>
      <c r="E232" s="164" t="s">
        <v>417</v>
      </c>
      <c r="F232" s="163" t="s">
        <v>49</v>
      </c>
      <c r="G232" s="165"/>
      <c r="H232" s="166">
        <v>3.21</v>
      </c>
      <c r="I232" s="166">
        <f>ROUND(G232*H232,2)</f>
        <v>0</v>
      </c>
      <c r="J232" s="167">
        <v>0</v>
      </c>
      <c r="K232" s="165">
        <f>G232*J232</f>
        <v>0</v>
      </c>
      <c r="L232" s="167">
        <v>0</v>
      </c>
      <c r="M232" s="165">
        <f>G232*L232</f>
        <v>0</v>
      </c>
      <c r="N232" s="168">
        <v>15</v>
      </c>
      <c r="O232" s="169">
        <v>16</v>
      </c>
      <c r="P232" s="17" t="s">
        <v>105</v>
      </c>
    </row>
    <row r="233" spans="2:16" s="135" customFormat="1" ht="12.75" customHeight="1">
      <c r="B233" s="140" t="s">
        <v>56</v>
      </c>
      <c r="D233" s="141" t="s">
        <v>418</v>
      </c>
      <c r="E233" s="141" t="s">
        <v>419</v>
      </c>
      <c r="I233" s="142">
        <f>SUM(I234:I249)</f>
        <v>0</v>
      </c>
      <c r="K233" s="143">
        <f>SUM(K234:K249)</f>
        <v>0</v>
      </c>
      <c r="M233" s="143">
        <f>SUM(M234:M249)</f>
        <v>1.855</v>
      </c>
      <c r="P233" s="141" t="s">
        <v>99</v>
      </c>
    </row>
    <row r="234" spans="1:16" s="17" customFormat="1" ht="13.5" customHeight="1">
      <c r="A234" s="163" t="s">
        <v>420</v>
      </c>
      <c r="B234" s="163" t="s">
        <v>100</v>
      </c>
      <c r="C234" s="163" t="s">
        <v>421</v>
      </c>
      <c r="D234" s="17" t="s">
        <v>422</v>
      </c>
      <c r="E234" s="164" t="s">
        <v>423</v>
      </c>
      <c r="F234" s="163" t="s">
        <v>249</v>
      </c>
      <c r="G234" s="165">
        <v>14</v>
      </c>
      <c r="H234" s="166"/>
      <c r="I234" s="166">
        <f>ROUND(G234*H234,2)</f>
        <v>0</v>
      </c>
      <c r="J234" s="167">
        <v>0</v>
      </c>
      <c r="K234" s="165">
        <f>G234*J234</f>
        <v>0</v>
      </c>
      <c r="L234" s="167">
        <v>0.01933</v>
      </c>
      <c r="M234" s="165">
        <f>G234*L234</f>
        <v>0.27061999999999997</v>
      </c>
      <c r="N234" s="168">
        <v>15</v>
      </c>
      <c r="O234" s="169">
        <v>16</v>
      </c>
      <c r="P234" s="17" t="s">
        <v>105</v>
      </c>
    </row>
    <row r="235" spans="4:18" s="17" customFormat="1" ht="15.75" customHeight="1">
      <c r="D235" s="170"/>
      <c r="E235" s="170" t="s">
        <v>106</v>
      </c>
      <c r="G235" s="171"/>
      <c r="P235" s="170" t="s">
        <v>105</v>
      </c>
      <c r="Q235" s="170" t="s">
        <v>99</v>
      </c>
      <c r="R235" s="170" t="s">
        <v>107</v>
      </c>
    </row>
    <row r="236" spans="4:18" s="17" customFormat="1" ht="15.75" customHeight="1">
      <c r="D236" s="172"/>
      <c r="E236" s="172" t="s">
        <v>424</v>
      </c>
      <c r="G236" s="173">
        <v>14</v>
      </c>
      <c r="P236" s="172" t="s">
        <v>105</v>
      </c>
      <c r="Q236" s="172" t="s">
        <v>105</v>
      </c>
      <c r="R236" s="172" t="s">
        <v>107</v>
      </c>
    </row>
    <row r="237" spans="4:18" s="17" customFormat="1" ht="15.75" customHeight="1">
      <c r="D237" s="174"/>
      <c r="E237" s="174" t="s">
        <v>110</v>
      </c>
      <c r="G237" s="175">
        <v>14</v>
      </c>
      <c r="P237" s="174" t="s">
        <v>105</v>
      </c>
      <c r="Q237" s="174" t="s">
        <v>111</v>
      </c>
      <c r="R237" s="174" t="s">
        <v>107</v>
      </c>
    </row>
    <row r="238" spans="1:16" s="17" customFormat="1" ht="13.5" customHeight="1">
      <c r="A238" s="163" t="s">
        <v>425</v>
      </c>
      <c r="B238" s="163" t="s">
        <v>100</v>
      </c>
      <c r="C238" s="163" t="s">
        <v>421</v>
      </c>
      <c r="D238" s="17" t="s">
        <v>426</v>
      </c>
      <c r="E238" s="164" t="s">
        <v>427</v>
      </c>
      <c r="F238" s="163" t="s">
        <v>249</v>
      </c>
      <c r="G238" s="165">
        <v>13</v>
      </c>
      <c r="H238" s="166"/>
      <c r="I238" s="166">
        <f>ROUND(G238*H238,2)</f>
        <v>0</v>
      </c>
      <c r="J238" s="167">
        <v>0</v>
      </c>
      <c r="K238" s="165">
        <f>G238*J238</f>
        <v>0</v>
      </c>
      <c r="L238" s="167">
        <v>0.01946</v>
      </c>
      <c r="M238" s="165">
        <f>G238*L238</f>
        <v>0.25298000000000004</v>
      </c>
      <c r="N238" s="168">
        <v>15</v>
      </c>
      <c r="O238" s="169">
        <v>16</v>
      </c>
      <c r="P238" s="17" t="s">
        <v>105</v>
      </c>
    </row>
    <row r="239" spans="4:18" s="17" customFormat="1" ht="15.75" customHeight="1">
      <c r="D239" s="170"/>
      <c r="E239" s="170" t="s">
        <v>106</v>
      </c>
      <c r="G239" s="171"/>
      <c r="P239" s="170" t="s">
        <v>105</v>
      </c>
      <c r="Q239" s="170" t="s">
        <v>99</v>
      </c>
      <c r="R239" s="170" t="s">
        <v>107</v>
      </c>
    </row>
    <row r="240" spans="4:18" s="17" customFormat="1" ht="15.75" customHeight="1">
      <c r="D240" s="172"/>
      <c r="E240" s="172" t="s">
        <v>428</v>
      </c>
      <c r="G240" s="173">
        <v>13</v>
      </c>
      <c r="P240" s="172" t="s">
        <v>105</v>
      </c>
      <c r="Q240" s="172" t="s">
        <v>105</v>
      </c>
      <c r="R240" s="172" t="s">
        <v>107</v>
      </c>
    </row>
    <row r="241" spans="4:18" s="17" customFormat="1" ht="15.75" customHeight="1">
      <c r="D241" s="174"/>
      <c r="E241" s="174" t="s">
        <v>110</v>
      </c>
      <c r="G241" s="175">
        <v>13</v>
      </c>
      <c r="P241" s="174" t="s">
        <v>105</v>
      </c>
      <c r="Q241" s="174" t="s">
        <v>111</v>
      </c>
      <c r="R241" s="174" t="s">
        <v>107</v>
      </c>
    </row>
    <row r="242" spans="1:16" s="17" customFormat="1" ht="13.5" customHeight="1">
      <c r="A242" s="163" t="s">
        <v>429</v>
      </c>
      <c r="B242" s="163" t="s">
        <v>100</v>
      </c>
      <c r="C242" s="163" t="s">
        <v>421</v>
      </c>
      <c r="D242" s="17" t="s">
        <v>430</v>
      </c>
      <c r="E242" s="164" t="s">
        <v>431</v>
      </c>
      <c r="F242" s="163" t="s">
        <v>249</v>
      </c>
      <c r="G242" s="165">
        <v>13</v>
      </c>
      <c r="H242" s="166"/>
      <c r="I242" s="166">
        <f>ROUND(G242*H242,2)</f>
        <v>0</v>
      </c>
      <c r="J242" s="167">
        <v>0</v>
      </c>
      <c r="K242" s="165">
        <f>G242*J242</f>
        <v>0</v>
      </c>
      <c r="L242" s="167">
        <v>0.0951</v>
      </c>
      <c r="M242" s="165">
        <f>G242*L242</f>
        <v>1.2363</v>
      </c>
      <c r="N242" s="168">
        <v>15</v>
      </c>
      <c r="O242" s="169">
        <v>16</v>
      </c>
      <c r="P242" s="17" t="s">
        <v>105</v>
      </c>
    </row>
    <row r="243" spans="4:18" s="17" customFormat="1" ht="15.75" customHeight="1">
      <c r="D243" s="170"/>
      <c r="E243" s="170" t="s">
        <v>106</v>
      </c>
      <c r="G243" s="171"/>
      <c r="P243" s="170" t="s">
        <v>105</v>
      </c>
      <c r="Q243" s="170" t="s">
        <v>99</v>
      </c>
      <c r="R243" s="170" t="s">
        <v>107</v>
      </c>
    </row>
    <row r="244" spans="4:18" s="17" customFormat="1" ht="15.75" customHeight="1">
      <c r="D244" s="172"/>
      <c r="E244" s="172" t="s">
        <v>428</v>
      </c>
      <c r="G244" s="173">
        <v>13</v>
      </c>
      <c r="P244" s="172" t="s">
        <v>105</v>
      </c>
      <c r="Q244" s="172" t="s">
        <v>105</v>
      </c>
      <c r="R244" s="172" t="s">
        <v>107</v>
      </c>
    </row>
    <row r="245" spans="4:18" s="17" customFormat="1" ht="15.75" customHeight="1">
      <c r="D245" s="174"/>
      <c r="E245" s="174" t="s">
        <v>110</v>
      </c>
      <c r="G245" s="175">
        <v>13</v>
      </c>
      <c r="P245" s="174" t="s">
        <v>105</v>
      </c>
      <c r="Q245" s="174" t="s">
        <v>111</v>
      </c>
      <c r="R245" s="174" t="s">
        <v>107</v>
      </c>
    </row>
    <row r="246" spans="1:16" s="17" customFormat="1" ht="13.5" customHeight="1">
      <c r="A246" s="163" t="s">
        <v>432</v>
      </c>
      <c r="B246" s="163" t="s">
        <v>100</v>
      </c>
      <c r="C246" s="163" t="s">
        <v>421</v>
      </c>
      <c r="D246" s="17" t="s">
        <v>433</v>
      </c>
      <c r="E246" s="164" t="s">
        <v>434</v>
      </c>
      <c r="F246" s="163" t="s">
        <v>249</v>
      </c>
      <c r="G246" s="165">
        <v>1</v>
      </c>
      <c r="H246" s="166"/>
      <c r="I246" s="166">
        <f>ROUND(G246*H246,2)</f>
        <v>0</v>
      </c>
      <c r="J246" s="167">
        <v>0</v>
      </c>
      <c r="K246" s="165">
        <f>G246*J246</f>
        <v>0</v>
      </c>
      <c r="L246" s="167">
        <v>0.0951</v>
      </c>
      <c r="M246" s="165">
        <f>G246*L246</f>
        <v>0.0951</v>
      </c>
      <c r="N246" s="168">
        <v>15</v>
      </c>
      <c r="O246" s="169">
        <v>16</v>
      </c>
      <c r="P246" s="17" t="s">
        <v>105</v>
      </c>
    </row>
    <row r="247" spans="4:18" s="17" customFormat="1" ht="15.75" customHeight="1">
      <c r="D247" s="170"/>
      <c r="E247" s="170" t="s">
        <v>106</v>
      </c>
      <c r="G247" s="171"/>
      <c r="P247" s="170" t="s">
        <v>105</v>
      </c>
      <c r="Q247" s="170" t="s">
        <v>99</v>
      </c>
      <c r="R247" s="170" t="s">
        <v>107</v>
      </c>
    </row>
    <row r="248" spans="4:18" s="17" customFormat="1" ht="15.75" customHeight="1">
      <c r="D248" s="172"/>
      <c r="E248" s="172" t="s">
        <v>250</v>
      </c>
      <c r="G248" s="173">
        <v>1</v>
      </c>
      <c r="P248" s="172" t="s">
        <v>105</v>
      </c>
      <c r="Q248" s="172" t="s">
        <v>105</v>
      </c>
      <c r="R248" s="172" t="s">
        <v>107</v>
      </c>
    </row>
    <row r="249" spans="4:18" s="17" customFormat="1" ht="15.75" customHeight="1">
      <c r="D249" s="174"/>
      <c r="E249" s="174" t="s">
        <v>110</v>
      </c>
      <c r="G249" s="175">
        <v>1</v>
      </c>
      <c r="P249" s="174" t="s">
        <v>105</v>
      </c>
      <c r="Q249" s="174" t="s">
        <v>111</v>
      </c>
      <c r="R249" s="174" t="s">
        <v>107</v>
      </c>
    </row>
    <row r="250" spans="2:16" s="135" customFormat="1" ht="12.75" customHeight="1">
      <c r="B250" s="140" t="s">
        <v>56</v>
      </c>
      <c r="D250" s="141" t="s">
        <v>435</v>
      </c>
      <c r="E250" s="141" t="s">
        <v>436</v>
      </c>
      <c r="I250" s="142">
        <f>SUM(I251:I266)</f>
        <v>0</v>
      </c>
      <c r="K250" s="143">
        <f>SUM(K251:K266)</f>
        <v>12.3809378</v>
      </c>
      <c r="M250" s="143">
        <f>SUM(M251:M266)</f>
        <v>13.849720000000001</v>
      </c>
      <c r="P250" s="141" t="s">
        <v>99</v>
      </c>
    </row>
    <row r="251" spans="1:16" s="17" customFormat="1" ht="13.5" customHeight="1">
      <c r="A251" s="163" t="s">
        <v>437</v>
      </c>
      <c r="B251" s="163" t="s">
        <v>100</v>
      </c>
      <c r="C251" s="163" t="s">
        <v>435</v>
      </c>
      <c r="D251" s="17" t="s">
        <v>438</v>
      </c>
      <c r="E251" s="164" t="s">
        <v>439</v>
      </c>
      <c r="F251" s="163" t="s">
        <v>119</v>
      </c>
      <c r="G251" s="165">
        <v>1256.948</v>
      </c>
      <c r="H251" s="166"/>
      <c r="I251" s="166">
        <f>ROUND(G251*H251,2)</f>
        <v>0</v>
      </c>
      <c r="J251" s="167">
        <v>0.00985</v>
      </c>
      <c r="K251" s="165">
        <f>G251*J251</f>
        <v>12.3809378</v>
      </c>
      <c r="L251" s="167">
        <v>0</v>
      </c>
      <c r="M251" s="165">
        <f>G251*L251</f>
        <v>0</v>
      </c>
      <c r="N251" s="168">
        <v>15</v>
      </c>
      <c r="O251" s="169">
        <v>16</v>
      </c>
      <c r="P251" s="17" t="s">
        <v>105</v>
      </c>
    </row>
    <row r="252" spans="4:18" s="17" customFormat="1" ht="15.75" customHeight="1">
      <c r="D252" s="170"/>
      <c r="E252" s="170" t="s">
        <v>106</v>
      </c>
      <c r="G252" s="171"/>
      <c r="P252" s="170" t="s">
        <v>105</v>
      </c>
      <c r="Q252" s="170" t="s">
        <v>99</v>
      </c>
      <c r="R252" s="170" t="s">
        <v>107</v>
      </c>
    </row>
    <row r="253" spans="4:18" s="17" customFormat="1" ht="15.75" customHeight="1">
      <c r="D253" s="172"/>
      <c r="E253" s="172" t="s">
        <v>440</v>
      </c>
      <c r="G253" s="173">
        <v>1256.948</v>
      </c>
      <c r="P253" s="172" t="s">
        <v>105</v>
      </c>
      <c r="Q253" s="172" t="s">
        <v>105</v>
      </c>
      <c r="R253" s="172" t="s">
        <v>107</v>
      </c>
    </row>
    <row r="254" spans="4:18" s="17" customFormat="1" ht="15.75" customHeight="1">
      <c r="D254" s="174"/>
      <c r="E254" s="174" t="s">
        <v>110</v>
      </c>
      <c r="G254" s="175">
        <v>1256.948</v>
      </c>
      <c r="P254" s="174" t="s">
        <v>105</v>
      </c>
      <c r="Q254" s="174" t="s">
        <v>111</v>
      </c>
      <c r="R254" s="174" t="s">
        <v>107</v>
      </c>
    </row>
    <row r="255" spans="1:16" s="17" customFormat="1" ht="13.5" customHeight="1">
      <c r="A255" s="163" t="s">
        <v>441</v>
      </c>
      <c r="B255" s="163" t="s">
        <v>100</v>
      </c>
      <c r="C255" s="163" t="s">
        <v>435</v>
      </c>
      <c r="D255" s="17" t="s">
        <v>442</v>
      </c>
      <c r="E255" s="164" t="s">
        <v>443</v>
      </c>
      <c r="F255" s="163" t="s">
        <v>119</v>
      </c>
      <c r="G255" s="165">
        <v>18.97</v>
      </c>
      <c r="H255" s="166"/>
      <c r="I255" s="166">
        <f>ROUND(G255*H255,2)</f>
        <v>0</v>
      </c>
      <c r="J255" s="167">
        <v>0</v>
      </c>
      <c r="K255" s="165">
        <f>G255*J255</f>
        <v>0</v>
      </c>
      <c r="L255" s="167">
        <v>0.016</v>
      </c>
      <c r="M255" s="165">
        <f>G255*L255</f>
        <v>0.30352</v>
      </c>
      <c r="N255" s="168">
        <v>15</v>
      </c>
      <c r="O255" s="169">
        <v>16</v>
      </c>
      <c r="P255" s="17" t="s">
        <v>105</v>
      </c>
    </row>
    <row r="256" spans="1:16" s="17" customFormat="1" ht="24" customHeight="1">
      <c r="A256" s="163" t="s">
        <v>444</v>
      </c>
      <c r="B256" s="163" t="s">
        <v>100</v>
      </c>
      <c r="C256" s="163" t="s">
        <v>435</v>
      </c>
      <c r="D256" s="17" t="s">
        <v>445</v>
      </c>
      <c r="E256" s="164" t="s">
        <v>446</v>
      </c>
      <c r="F256" s="163" t="s">
        <v>119</v>
      </c>
      <c r="G256" s="165">
        <v>571.34</v>
      </c>
      <c r="H256" s="166"/>
      <c r="I256" s="166">
        <f>ROUND(G256*H256,2)</f>
        <v>0</v>
      </c>
      <c r="J256" s="167">
        <v>0</v>
      </c>
      <c r="K256" s="165">
        <f>G256*J256</f>
        <v>0</v>
      </c>
      <c r="L256" s="167">
        <v>0</v>
      </c>
      <c r="M256" s="165">
        <f>G256*L256</f>
        <v>0</v>
      </c>
      <c r="N256" s="168">
        <v>15</v>
      </c>
      <c r="O256" s="169">
        <v>16</v>
      </c>
      <c r="P256" s="17" t="s">
        <v>105</v>
      </c>
    </row>
    <row r="257" spans="4:18" s="17" customFormat="1" ht="15.75" customHeight="1">
      <c r="D257" s="170"/>
      <c r="E257" s="170" t="s">
        <v>106</v>
      </c>
      <c r="G257" s="171"/>
      <c r="P257" s="170" t="s">
        <v>105</v>
      </c>
      <c r="Q257" s="170" t="s">
        <v>99</v>
      </c>
      <c r="R257" s="170" t="s">
        <v>107</v>
      </c>
    </row>
    <row r="258" spans="4:18" s="17" customFormat="1" ht="15.75" customHeight="1">
      <c r="D258" s="172"/>
      <c r="E258" s="172" t="s">
        <v>447</v>
      </c>
      <c r="G258" s="173">
        <v>571.34</v>
      </c>
      <c r="P258" s="172" t="s">
        <v>105</v>
      </c>
      <c r="Q258" s="172" t="s">
        <v>105</v>
      </c>
      <c r="R258" s="172" t="s">
        <v>107</v>
      </c>
    </row>
    <row r="259" spans="4:18" s="17" customFormat="1" ht="15.75" customHeight="1">
      <c r="D259" s="174"/>
      <c r="E259" s="174" t="s">
        <v>110</v>
      </c>
      <c r="G259" s="175">
        <v>571.34</v>
      </c>
      <c r="P259" s="174" t="s">
        <v>105</v>
      </c>
      <c r="Q259" s="174" t="s">
        <v>111</v>
      </c>
      <c r="R259" s="174" t="s">
        <v>107</v>
      </c>
    </row>
    <row r="260" spans="1:16" s="17" customFormat="1" ht="24" customHeight="1">
      <c r="A260" s="163" t="s">
        <v>448</v>
      </c>
      <c r="B260" s="163" t="s">
        <v>100</v>
      </c>
      <c r="C260" s="163" t="s">
        <v>435</v>
      </c>
      <c r="D260" s="17" t="s">
        <v>449</v>
      </c>
      <c r="E260" s="164" t="s">
        <v>450</v>
      </c>
      <c r="F260" s="163" t="s">
        <v>119</v>
      </c>
      <c r="G260" s="165">
        <v>451.54</v>
      </c>
      <c r="H260" s="166"/>
      <c r="I260" s="166">
        <f>ROUND(G260*H260,2)</f>
        <v>0</v>
      </c>
      <c r="J260" s="167">
        <v>0</v>
      </c>
      <c r="K260" s="165">
        <f>G260*J260</f>
        <v>0</v>
      </c>
      <c r="L260" s="167">
        <v>0.03</v>
      </c>
      <c r="M260" s="165">
        <f>G260*L260</f>
        <v>13.5462</v>
      </c>
      <c r="N260" s="168">
        <v>15</v>
      </c>
      <c r="O260" s="169">
        <v>16</v>
      </c>
      <c r="P260" s="17" t="s">
        <v>105</v>
      </c>
    </row>
    <row r="261" spans="4:18" s="17" customFormat="1" ht="15.75" customHeight="1">
      <c r="D261" s="170"/>
      <c r="E261" s="170" t="s">
        <v>398</v>
      </c>
      <c r="G261" s="171"/>
      <c r="P261" s="170" t="s">
        <v>105</v>
      </c>
      <c r="Q261" s="170" t="s">
        <v>99</v>
      </c>
      <c r="R261" s="170" t="s">
        <v>107</v>
      </c>
    </row>
    <row r="262" spans="4:18" s="17" customFormat="1" ht="15.75" customHeight="1">
      <c r="D262" s="172"/>
      <c r="E262" s="172" t="s">
        <v>451</v>
      </c>
      <c r="G262" s="173">
        <v>206.68</v>
      </c>
      <c r="P262" s="172" t="s">
        <v>105</v>
      </c>
      <c r="Q262" s="172" t="s">
        <v>105</v>
      </c>
      <c r="R262" s="172" t="s">
        <v>107</v>
      </c>
    </row>
    <row r="263" spans="4:18" s="17" customFormat="1" ht="15.75" customHeight="1">
      <c r="D263" s="172"/>
      <c r="E263" s="172" t="s">
        <v>452</v>
      </c>
      <c r="G263" s="173">
        <v>204.05</v>
      </c>
      <c r="P263" s="172" t="s">
        <v>105</v>
      </c>
      <c r="Q263" s="172" t="s">
        <v>105</v>
      </c>
      <c r="R263" s="172" t="s">
        <v>107</v>
      </c>
    </row>
    <row r="264" spans="4:18" s="17" customFormat="1" ht="15.75" customHeight="1">
      <c r="D264" s="172"/>
      <c r="E264" s="172" t="s">
        <v>453</v>
      </c>
      <c r="G264" s="173">
        <v>40.81</v>
      </c>
      <c r="P264" s="172" t="s">
        <v>105</v>
      </c>
      <c r="Q264" s="172" t="s">
        <v>105</v>
      </c>
      <c r="R264" s="172" t="s">
        <v>107</v>
      </c>
    </row>
    <row r="265" spans="4:18" s="17" customFormat="1" ht="15.75" customHeight="1">
      <c r="D265" s="174"/>
      <c r="E265" s="174" t="s">
        <v>110</v>
      </c>
      <c r="G265" s="175">
        <v>451.54</v>
      </c>
      <c r="P265" s="174" t="s">
        <v>105</v>
      </c>
      <c r="Q265" s="174" t="s">
        <v>111</v>
      </c>
      <c r="R265" s="174" t="s">
        <v>107</v>
      </c>
    </row>
    <row r="266" spans="1:16" s="17" customFormat="1" ht="13.5" customHeight="1">
      <c r="A266" s="163" t="s">
        <v>454</v>
      </c>
      <c r="B266" s="163" t="s">
        <v>100</v>
      </c>
      <c r="C266" s="163" t="s">
        <v>435</v>
      </c>
      <c r="D266" s="17" t="s">
        <v>455</v>
      </c>
      <c r="E266" s="164" t="s">
        <v>456</v>
      </c>
      <c r="F266" s="163" t="s">
        <v>49</v>
      </c>
      <c r="G266" s="165"/>
      <c r="H266" s="166">
        <v>5.58</v>
      </c>
      <c r="I266" s="166">
        <f>ROUND(G266*H266,2)</f>
        <v>0</v>
      </c>
      <c r="J266" s="167">
        <v>0</v>
      </c>
      <c r="K266" s="165">
        <f>G266*J266</f>
        <v>0</v>
      </c>
      <c r="L266" s="167">
        <v>0</v>
      </c>
      <c r="M266" s="165">
        <f>G266*L266</f>
        <v>0</v>
      </c>
      <c r="N266" s="168">
        <v>15</v>
      </c>
      <c r="O266" s="169">
        <v>16</v>
      </c>
      <c r="P266" s="17" t="s">
        <v>105</v>
      </c>
    </row>
    <row r="267" spans="2:16" s="135" customFormat="1" ht="12.75" customHeight="1">
      <c r="B267" s="140" t="s">
        <v>56</v>
      </c>
      <c r="D267" s="141" t="s">
        <v>457</v>
      </c>
      <c r="E267" s="141" t="s">
        <v>458</v>
      </c>
      <c r="I267" s="142">
        <f>SUM(I268:I280)</f>
        <v>0</v>
      </c>
      <c r="K267" s="143">
        <f>SUM(K268:K280)</f>
        <v>6.7457446</v>
      </c>
      <c r="M267" s="143">
        <f>SUM(M268:M280)</f>
        <v>0</v>
      </c>
      <c r="P267" s="141" t="s">
        <v>99</v>
      </c>
    </row>
    <row r="268" spans="1:16" s="17" customFormat="1" ht="24" customHeight="1">
      <c r="A268" s="163" t="s">
        <v>459</v>
      </c>
      <c r="B268" s="163" t="s">
        <v>100</v>
      </c>
      <c r="C268" s="163" t="s">
        <v>457</v>
      </c>
      <c r="D268" s="17" t="s">
        <v>460</v>
      </c>
      <c r="E268" s="164" t="s">
        <v>461</v>
      </c>
      <c r="F268" s="163" t="s">
        <v>119</v>
      </c>
      <c r="G268" s="165">
        <v>37.1</v>
      </c>
      <c r="H268" s="166"/>
      <c r="I268" s="166">
        <f>ROUND(G268*H268,2)</f>
        <v>0</v>
      </c>
      <c r="J268" s="167">
        <v>0.02341</v>
      </c>
      <c r="K268" s="165">
        <f>G268*J268</f>
        <v>0.868511</v>
      </c>
      <c r="L268" s="167">
        <v>0</v>
      </c>
      <c r="M268" s="165">
        <f>G268*L268</f>
        <v>0</v>
      </c>
      <c r="N268" s="168">
        <v>15</v>
      </c>
      <c r="O268" s="169">
        <v>16</v>
      </c>
      <c r="P268" s="17" t="s">
        <v>105</v>
      </c>
    </row>
    <row r="269" spans="4:18" s="17" customFormat="1" ht="15.75" customHeight="1">
      <c r="D269" s="170"/>
      <c r="E269" s="170" t="s">
        <v>106</v>
      </c>
      <c r="G269" s="171"/>
      <c r="P269" s="170" t="s">
        <v>105</v>
      </c>
      <c r="Q269" s="170" t="s">
        <v>99</v>
      </c>
      <c r="R269" s="170" t="s">
        <v>107</v>
      </c>
    </row>
    <row r="270" spans="4:18" s="17" customFormat="1" ht="15.75" customHeight="1">
      <c r="D270" s="172"/>
      <c r="E270" s="172" t="s">
        <v>462</v>
      </c>
      <c r="G270" s="173">
        <v>37.1</v>
      </c>
      <c r="P270" s="172" t="s">
        <v>105</v>
      </c>
      <c r="Q270" s="172" t="s">
        <v>105</v>
      </c>
      <c r="R270" s="172" t="s">
        <v>107</v>
      </c>
    </row>
    <row r="271" spans="4:18" s="17" customFormat="1" ht="15.75" customHeight="1">
      <c r="D271" s="174"/>
      <c r="E271" s="174" t="s">
        <v>110</v>
      </c>
      <c r="G271" s="175">
        <v>37.1</v>
      </c>
      <c r="P271" s="174" t="s">
        <v>105</v>
      </c>
      <c r="Q271" s="174" t="s">
        <v>111</v>
      </c>
      <c r="R271" s="174" t="s">
        <v>107</v>
      </c>
    </row>
    <row r="272" spans="1:16" s="17" customFormat="1" ht="24" customHeight="1">
      <c r="A272" s="163" t="s">
        <v>463</v>
      </c>
      <c r="B272" s="163" t="s">
        <v>100</v>
      </c>
      <c r="C272" s="163" t="s">
        <v>457</v>
      </c>
      <c r="D272" s="17" t="s">
        <v>464</v>
      </c>
      <c r="E272" s="164" t="s">
        <v>465</v>
      </c>
      <c r="F272" s="163" t="s">
        <v>119</v>
      </c>
      <c r="G272" s="165">
        <v>29.68</v>
      </c>
      <c r="H272" s="166"/>
      <c r="I272" s="166">
        <f>ROUND(G272*H272,2)</f>
        <v>0</v>
      </c>
      <c r="J272" s="167">
        <v>0.01872</v>
      </c>
      <c r="K272" s="165">
        <f>G272*J272</f>
        <v>0.5556096</v>
      </c>
      <c r="L272" s="167">
        <v>0</v>
      </c>
      <c r="M272" s="165">
        <f>G272*L272</f>
        <v>0</v>
      </c>
      <c r="N272" s="168">
        <v>15</v>
      </c>
      <c r="O272" s="169">
        <v>16</v>
      </c>
      <c r="P272" s="17" t="s">
        <v>105</v>
      </c>
    </row>
    <row r="273" spans="4:18" s="17" customFormat="1" ht="15.75" customHeight="1">
      <c r="D273" s="170"/>
      <c r="E273" s="170" t="s">
        <v>106</v>
      </c>
      <c r="G273" s="171"/>
      <c r="P273" s="170" t="s">
        <v>105</v>
      </c>
      <c r="Q273" s="170" t="s">
        <v>99</v>
      </c>
      <c r="R273" s="170" t="s">
        <v>107</v>
      </c>
    </row>
    <row r="274" spans="4:18" s="17" customFormat="1" ht="15.75" customHeight="1">
      <c r="D274" s="172"/>
      <c r="E274" s="172" t="s">
        <v>466</v>
      </c>
      <c r="G274" s="173">
        <v>29.68</v>
      </c>
      <c r="P274" s="172" t="s">
        <v>105</v>
      </c>
      <c r="Q274" s="172" t="s">
        <v>105</v>
      </c>
      <c r="R274" s="172" t="s">
        <v>107</v>
      </c>
    </row>
    <row r="275" spans="4:18" s="17" customFormat="1" ht="15.75" customHeight="1">
      <c r="D275" s="174"/>
      <c r="E275" s="174" t="s">
        <v>110</v>
      </c>
      <c r="G275" s="175">
        <v>29.68</v>
      </c>
      <c r="P275" s="174" t="s">
        <v>105</v>
      </c>
      <c r="Q275" s="174" t="s">
        <v>111</v>
      </c>
      <c r="R275" s="174" t="s">
        <v>107</v>
      </c>
    </row>
    <row r="276" spans="1:16" s="17" customFormat="1" ht="24" customHeight="1">
      <c r="A276" s="163" t="s">
        <v>243</v>
      </c>
      <c r="B276" s="163" t="s">
        <v>100</v>
      </c>
      <c r="C276" s="163" t="s">
        <v>457</v>
      </c>
      <c r="D276" s="17" t="s">
        <v>467</v>
      </c>
      <c r="E276" s="164" t="s">
        <v>468</v>
      </c>
      <c r="F276" s="163" t="s">
        <v>119</v>
      </c>
      <c r="G276" s="165">
        <v>408.1</v>
      </c>
      <c r="H276" s="166"/>
      <c r="I276" s="166">
        <f>ROUND(G276*H276,2)</f>
        <v>0</v>
      </c>
      <c r="J276" s="167">
        <v>0.01304</v>
      </c>
      <c r="K276" s="165">
        <f>G276*J276</f>
        <v>5.321624</v>
      </c>
      <c r="L276" s="167">
        <v>0</v>
      </c>
      <c r="M276" s="165">
        <f>G276*L276</f>
        <v>0</v>
      </c>
      <c r="N276" s="168">
        <v>15</v>
      </c>
      <c r="O276" s="169">
        <v>16</v>
      </c>
      <c r="P276" s="17" t="s">
        <v>105</v>
      </c>
    </row>
    <row r="277" spans="4:18" s="17" customFormat="1" ht="15.75" customHeight="1">
      <c r="D277" s="170"/>
      <c r="E277" s="170" t="s">
        <v>106</v>
      </c>
      <c r="G277" s="171"/>
      <c r="P277" s="170" t="s">
        <v>105</v>
      </c>
      <c r="Q277" s="170" t="s">
        <v>99</v>
      </c>
      <c r="R277" s="170" t="s">
        <v>107</v>
      </c>
    </row>
    <row r="278" spans="4:18" s="17" customFormat="1" ht="15.75" customHeight="1">
      <c r="D278" s="172"/>
      <c r="E278" s="172" t="s">
        <v>469</v>
      </c>
      <c r="G278" s="173">
        <v>408.1</v>
      </c>
      <c r="P278" s="172" t="s">
        <v>105</v>
      </c>
      <c r="Q278" s="172" t="s">
        <v>105</v>
      </c>
      <c r="R278" s="172" t="s">
        <v>107</v>
      </c>
    </row>
    <row r="279" spans="4:18" s="17" customFormat="1" ht="15.75" customHeight="1">
      <c r="D279" s="174"/>
      <c r="E279" s="174" t="s">
        <v>110</v>
      </c>
      <c r="G279" s="175">
        <v>408.1</v>
      </c>
      <c r="P279" s="174" t="s">
        <v>105</v>
      </c>
      <c r="Q279" s="174" t="s">
        <v>111</v>
      </c>
      <c r="R279" s="174" t="s">
        <v>107</v>
      </c>
    </row>
    <row r="280" spans="1:16" s="17" customFormat="1" ht="13.5" customHeight="1">
      <c r="A280" s="163" t="s">
        <v>470</v>
      </c>
      <c r="B280" s="163" t="s">
        <v>100</v>
      </c>
      <c r="C280" s="163" t="s">
        <v>457</v>
      </c>
      <c r="D280" s="17" t="s">
        <v>471</v>
      </c>
      <c r="E280" s="164" t="s">
        <v>472</v>
      </c>
      <c r="F280" s="163" t="s">
        <v>49</v>
      </c>
      <c r="G280" s="165"/>
      <c r="H280" s="166">
        <v>7.99</v>
      </c>
      <c r="I280" s="166">
        <f>ROUND(G280*H280,2)</f>
        <v>0</v>
      </c>
      <c r="J280" s="167">
        <v>0</v>
      </c>
      <c r="K280" s="165">
        <f>G280*J280</f>
        <v>0</v>
      </c>
      <c r="L280" s="167">
        <v>0</v>
      </c>
      <c r="M280" s="165">
        <f>G280*L280</f>
        <v>0</v>
      </c>
      <c r="N280" s="168">
        <v>15</v>
      </c>
      <c r="O280" s="169">
        <v>16</v>
      </c>
      <c r="P280" s="17" t="s">
        <v>105</v>
      </c>
    </row>
    <row r="281" spans="2:16" s="135" customFormat="1" ht="12.75" customHeight="1">
      <c r="B281" s="140" t="s">
        <v>56</v>
      </c>
      <c r="D281" s="141" t="s">
        <v>473</v>
      </c>
      <c r="E281" s="141" t="s">
        <v>474</v>
      </c>
      <c r="I281" s="142">
        <f>SUM(I282:I321)</f>
        <v>0</v>
      </c>
      <c r="K281" s="143">
        <f>SUM(K282:K321)</f>
        <v>0</v>
      </c>
      <c r="M281" s="143">
        <f>SUM(M282:M321)</f>
        <v>0.16943850000000002</v>
      </c>
      <c r="P281" s="141" t="s">
        <v>99</v>
      </c>
    </row>
    <row r="282" spans="1:16" s="17" customFormat="1" ht="24" customHeight="1">
      <c r="A282" s="163" t="s">
        <v>475</v>
      </c>
      <c r="B282" s="163" t="s">
        <v>100</v>
      </c>
      <c r="C282" s="163" t="s">
        <v>246</v>
      </c>
      <c r="D282" s="17" t="s">
        <v>476</v>
      </c>
      <c r="E282" s="164" t="s">
        <v>477</v>
      </c>
      <c r="F282" s="163" t="s">
        <v>173</v>
      </c>
      <c r="G282" s="165">
        <v>66.6</v>
      </c>
      <c r="H282" s="166"/>
      <c r="I282" s="166">
        <f>ROUND(G282*H282,2)</f>
        <v>0</v>
      </c>
      <c r="J282" s="167">
        <v>0</v>
      </c>
      <c r="K282" s="165">
        <f>G282*J282</f>
        <v>0</v>
      </c>
      <c r="L282" s="167">
        <v>0</v>
      </c>
      <c r="M282" s="165">
        <f>G282*L282</f>
        <v>0</v>
      </c>
      <c r="N282" s="168">
        <v>15</v>
      </c>
      <c r="O282" s="169">
        <v>4</v>
      </c>
      <c r="P282" s="17" t="s">
        <v>105</v>
      </c>
    </row>
    <row r="283" spans="4:18" s="17" customFormat="1" ht="15.75" customHeight="1">
      <c r="D283" s="170"/>
      <c r="E283" s="170" t="s">
        <v>478</v>
      </c>
      <c r="G283" s="171"/>
      <c r="P283" s="170" t="s">
        <v>105</v>
      </c>
      <c r="Q283" s="170" t="s">
        <v>99</v>
      </c>
      <c r="R283" s="170" t="s">
        <v>107</v>
      </c>
    </row>
    <row r="284" spans="4:18" s="17" customFormat="1" ht="15.75" customHeight="1">
      <c r="D284" s="170"/>
      <c r="E284" s="170" t="s">
        <v>479</v>
      </c>
      <c r="G284" s="171"/>
      <c r="P284" s="170" t="s">
        <v>105</v>
      </c>
      <c r="Q284" s="170" t="s">
        <v>99</v>
      </c>
      <c r="R284" s="170" t="s">
        <v>107</v>
      </c>
    </row>
    <row r="285" spans="4:18" s="17" customFormat="1" ht="15.75" customHeight="1">
      <c r="D285" s="170"/>
      <c r="E285" s="170" t="s">
        <v>480</v>
      </c>
      <c r="G285" s="171"/>
      <c r="P285" s="170" t="s">
        <v>105</v>
      </c>
      <c r="Q285" s="170" t="s">
        <v>99</v>
      </c>
      <c r="R285" s="170" t="s">
        <v>107</v>
      </c>
    </row>
    <row r="286" spans="4:18" s="17" customFormat="1" ht="15.75" customHeight="1">
      <c r="D286" s="172"/>
      <c r="E286" s="172" t="s">
        <v>481</v>
      </c>
      <c r="G286" s="173">
        <v>66.6</v>
      </c>
      <c r="P286" s="172" t="s">
        <v>105</v>
      </c>
      <c r="Q286" s="172" t="s">
        <v>105</v>
      </c>
      <c r="R286" s="172" t="s">
        <v>107</v>
      </c>
    </row>
    <row r="287" spans="4:18" s="17" customFormat="1" ht="15.75" customHeight="1">
      <c r="D287" s="174"/>
      <c r="E287" s="174" t="s">
        <v>110</v>
      </c>
      <c r="G287" s="175">
        <v>66.6</v>
      </c>
      <c r="P287" s="174" t="s">
        <v>105</v>
      </c>
      <c r="Q287" s="174" t="s">
        <v>111</v>
      </c>
      <c r="R287" s="174" t="s">
        <v>107</v>
      </c>
    </row>
    <row r="288" spans="1:16" s="17" customFormat="1" ht="24" customHeight="1">
      <c r="A288" s="163" t="s">
        <v>482</v>
      </c>
      <c r="B288" s="163" t="s">
        <v>100</v>
      </c>
      <c r="C288" s="163" t="s">
        <v>246</v>
      </c>
      <c r="D288" s="17" t="s">
        <v>483</v>
      </c>
      <c r="E288" s="164" t="s">
        <v>484</v>
      </c>
      <c r="F288" s="163" t="s">
        <v>173</v>
      </c>
      <c r="G288" s="165">
        <v>3.3</v>
      </c>
      <c r="H288" s="166"/>
      <c r="I288" s="166">
        <f>ROUND(G288*H288,2)</f>
        <v>0</v>
      </c>
      <c r="J288" s="167">
        <v>0</v>
      </c>
      <c r="K288" s="165">
        <f>G288*J288</f>
        <v>0</v>
      </c>
      <c r="L288" s="167">
        <v>0</v>
      </c>
      <c r="M288" s="165">
        <f>G288*L288</f>
        <v>0</v>
      </c>
      <c r="N288" s="168">
        <v>15</v>
      </c>
      <c r="O288" s="169">
        <v>4</v>
      </c>
      <c r="P288" s="17" t="s">
        <v>105</v>
      </c>
    </row>
    <row r="289" spans="4:18" s="17" customFormat="1" ht="15.75" customHeight="1">
      <c r="D289" s="170"/>
      <c r="E289" s="170" t="s">
        <v>478</v>
      </c>
      <c r="G289" s="171"/>
      <c r="P289" s="170" t="s">
        <v>105</v>
      </c>
      <c r="Q289" s="170" t="s">
        <v>99</v>
      </c>
      <c r="R289" s="170" t="s">
        <v>107</v>
      </c>
    </row>
    <row r="290" spans="4:18" s="17" customFormat="1" ht="15.75" customHeight="1">
      <c r="D290" s="170"/>
      <c r="E290" s="170" t="s">
        <v>479</v>
      </c>
      <c r="G290" s="171"/>
      <c r="P290" s="170" t="s">
        <v>105</v>
      </c>
      <c r="Q290" s="170" t="s">
        <v>99</v>
      </c>
      <c r="R290" s="170" t="s">
        <v>107</v>
      </c>
    </row>
    <row r="291" spans="4:18" s="17" customFormat="1" ht="15.75" customHeight="1">
      <c r="D291" s="170"/>
      <c r="E291" s="170" t="s">
        <v>480</v>
      </c>
      <c r="G291" s="171"/>
      <c r="P291" s="170" t="s">
        <v>105</v>
      </c>
      <c r="Q291" s="170" t="s">
        <v>99</v>
      </c>
      <c r="R291" s="170" t="s">
        <v>107</v>
      </c>
    </row>
    <row r="292" spans="4:18" s="17" customFormat="1" ht="15.75" customHeight="1">
      <c r="D292" s="172"/>
      <c r="E292" s="172" t="s">
        <v>485</v>
      </c>
      <c r="G292" s="173">
        <v>3.3</v>
      </c>
      <c r="P292" s="172" t="s">
        <v>105</v>
      </c>
      <c r="Q292" s="172" t="s">
        <v>105</v>
      </c>
      <c r="R292" s="172" t="s">
        <v>107</v>
      </c>
    </row>
    <row r="293" spans="4:18" s="17" customFormat="1" ht="15.75" customHeight="1">
      <c r="D293" s="174"/>
      <c r="E293" s="174" t="s">
        <v>110</v>
      </c>
      <c r="G293" s="175">
        <v>3.3</v>
      </c>
      <c r="P293" s="174" t="s">
        <v>105</v>
      </c>
      <c r="Q293" s="174" t="s">
        <v>111</v>
      </c>
      <c r="R293" s="174" t="s">
        <v>107</v>
      </c>
    </row>
    <row r="294" spans="1:16" s="17" customFormat="1" ht="24" customHeight="1">
      <c r="A294" s="163" t="s">
        <v>277</v>
      </c>
      <c r="B294" s="163" t="s">
        <v>100</v>
      </c>
      <c r="C294" s="163" t="s">
        <v>246</v>
      </c>
      <c r="D294" s="17" t="s">
        <v>486</v>
      </c>
      <c r="E294" s="164" t="s">
        <v>487</v>
      </c>
      <c r="F294" s="163" t="s">
        <v>173</v>
      </c>
      <c r="G294" s="165">
        <v>15</v>
      </c>
      <c r="H294" s="166"/>
      <c r="I294" s="166">
        <f>ROUND(G294*H294,2)</f>
        <v>0</v>
      </c>
      <c r="J294" s="167">
        <v>0</v>
      </c>
      <c r="K294" s="165">
        <f>G294*J294</f>
        <v>0</v>
      </c>
      <c r="L294" s="167">
        <v>0</v>
      </c>
      <c r="M294" s="165">
        <f>G294*L294</f>
        <v>0</v>
      </c>
      <c r="N294" s="168">
        <v>15</v>
      </c>
      <c r="O294" s="169">
        <v>4</v>
      </c>
      <c r="P294" s="17" t="s">
        <v>105</v>
      </c>
    </row>
    <row r="295" spans="4:18" s="17" customFormat="1" ht="15.75" customHeight="1">
      <c r="D295" s="170"/>
      <c r="E295" s="170" t="s">
        <v>478</v>
      </c>
      <c r="G295" s="171"/>
      <c r="P295" s="170" t="s">
        <v>105</v>
      </c>
      <c r="Q295" s="170" t="s">
        <v>99</v>
      </c>
      <c r="R295" s="170" t="s">
        <v>107</v>
      </c>
    </row>
    <row r="296" spans="4:18" s="17" customFormat="1" ht="15.75" customHeight="1">
      <c r="D296" s="170"/>
      <c r="E296" s="170" t="s">
        <v>479</v>
      </c>
      <c r="G296" s="171"/>
      <c r="P296" s="170" t="s">
        <v>105</v>
      </c>
      <c r="Q296" s="170" t="s">
        <v>99</v>
      </c>
      <c r="R296" s="170" t="s">
        <v>107</v>
      </c>
    </row>
    <row r="297" spans="4:18" s="17" customFormat="1" ht="15.75" customHeight="1">
      <c r="D297" s="170"/>
      <c r="E297" s="170" t="s">
        <v>480</v>
      </c>
      <c r="G297" s="171"/>
      <c r="P297" s="170" t="s">
        <v>105</v>
      </c>
      <c r="Q297" s="170" t="s">
        <v>99</v>
      </c>
      <c r="R297" s="170" t="s">
        <v>107</v>
      </c>
    </row>
    <row r="298" spans="4:18" s="17" customFormat="1" ht="15.75" customHeight="1">
      <c r="D298" s="172"/>
      <c r="E298" s="172" t="s">
        <v>156</v>
      </c>
      <c r="G298" s="173">
        <v>15</v>
      </c>
      <c r="P298" s="172" t="s">
        <v>105</v>
      </c>
      <c r="Q298" s="172" t="s">
        <v>105</v>
      </c>
      <c r="R298" s="172" t="s">
        <v>107</v>
      </c>
    </row>
    <row r="299" spans="4:18" s="17" customFormat="1" ht="15.75" customHeight="1">
      <c r="D299" s="174"/>
      <c r="E299" s="174" t="s">
        <v>110</v>
      </c>
      <c r="G299" s="175">
        <v>15</v>
      </c>
      <c r="P299" s="174" t="s">
        <v>105</v>
      </c>
      <c r="Q299" s="174" t="s">
        <v>111</v>
      </c>
      <c r="R299" s="174" t="s">
        <v>107</v>
      </c>
    </row>
    <row r="300" spans="1:16" s="17" customFormat="1" ht="24" customHeight="1">
      <c r="A300" s="163" t="s">
        <v>488</v>
      </c>
      <c r="B300" s="163" t="s">
        <v>100</v>
      </c>
      <c r="C300" s="163" t="s">
        <v>246</v>
      </c>
      <c r="D300" s="17" t="s">
        <v>489</v>
      </c>
      <c r="E300" s="164" t="s">
        <v>490</v>
      </c>
      <c r="F300" s="163" t="s">
        <v>173</v>
      </c>
      <c r="G300" s="165">
        <v>7.2</v>
      </c>
      <c r="H300" s="166"/>
      <c r="I300" s="166">
        <f>ROUND(G300*H300,2)</f>
        <v>0</v>
      </c>
      <c r="J300" s="167">
        <v>0</v>
      </c>
      <c r="K300" s="165">
        <f>G300*J300</f>
        <v>0</v>
      </c>
      <c r="L300" s="167">
        <v>0</v>
      </c>
      <c r="M300" s="165">
        <f>G300*L300</f>
        <v>0</v>
      </c>
      <c r="N300" s="168">
        <v>15</v>
      </c>
      <c r="O300" s="169">
        <v>4</v>
      </c>
      <c r="P300" s="17" t="s">
        <v>105</v>
      </c>
    </row>
    <row r="301" spans="4:18" s="17" customFormat="1" ht="15.75" customHeight="1">
      <c r="D301" s="170"/>
      <c r="E301" s="170" t="s">
        <v>478</v>
      </c>
      <c r="G301" s="171"/>
      <c r="P301" s="170" t="s">
        <v>105</v>
      </c>
      <c r="Q301" s="170" t="s">
        <v>99</v>
      </c>
      <c r="R301" s="170" t="s">
        <v>107</v>
      </c>
    </row>
    <row r="302" spans="4:18" s="17" customFormat="1" ht="15.75" customHeight="1">
      <c r="D302" s="170"/>
      <c r="E302" s="170" t="s">
        <v>479</v>
      </c>
      <c r="G302" s="171"/>
      <c r="P302" s="170" t="s">
        <v>105</v>
      </c>
      <c r="Q302" s="170" t="s">
        <v>99</v>
      </c>
      <c r="R302" s="170" t="s">
        <v>107</v>
      </c>
    </row>
    <row r="303" spans="4:18" s="17" customFormat="1" ht="15.75" customHeight="1">
      <c r="D303" s="170"/>
      <c r="E303" s="170" t="s">
        <v>480</v>
      </c>
      <c r="G303" s="171"/>
      <c r="P303" s="170" t="s">
        <v>105</v>
      </c>
      <c r="Q303" s="170" t="s">
        <v>99</v>
      </c>
      <c r="R303" s="170" t="s">
        <v>107</v>
      </c>
    </row>
    <row r="304" spans="4:18" s="17" customFormat="1" ht="15.75" customHeight="1">
      <c r="D304" s="172"/>
      <c r="E304" s="172" t="s">
        <v>491</v>
      </c>
      <c r="G304" s="173">
        <v>7.2</v>
      </c>
      <c r="P304" s="172" t="s">
        <v>105</v>
      </c>
      <c r="Q304" s="172" t="s">
        <v>105</v>
      </c>
      <c r="R304" s="172" t="s">
        <v>107</v>
      </c>
    </row>
    <row r="305" spans="4:18" s="17" customFormat="1" ht="15.75" customHeight="1">
      <c r="D305" s="174"/>
      <c r="E305" s="174" t="s">
        <v>110</v>
      </c>
      <c r="G305" s="175">
        <v>7.2</v>
      </c>
      <c r="P305" s="174" t="s">
        <v>105</v>
      </c>
      <c r="Q305" s="174" t="s">
        <v>111</v>
      </c>
      <c r="R305" s="174" t="s">
        <v>107</v>
      </c>
    </row>
    <row r="306" spans="1:16" s="17" customFormat="1" ht="24" customHeight="1">
      <c r="A306" s="163" t="s">
        <v>492</v>
      </c>
      <c r="B306" s="163" t="s">
        <v>100</v>
      </c>
      <c r="C306" s="163" t="s">
        <v>246</v>
      </c>
      <c r="D306" s="17" t="s">
        <v>493</v>
      </c>
      <c r="E306" s="164" t="s">
        <v>494</v>
      </c>
      <c r="F306" s="163" t="s">
        <v>173</v>
      </c>
      <c r="G306" s="165">
        <v>11.9</v>
      </c>
      <c r="H306" s="166"/>
      <c r="I306" s="166">
        <f>ROUND(G306*H306,2)</f>
        <v>0</v>
      </c>
      <c r="J306" s="167">
        <v>0</v>
      </c>
      <c r="K306" s="165">
        <f>G306*J306</f>
        <v>0</v>
      </c>
      <c r="L306" s="167">
        <v>0</v>
      </c>
      <c r="M306" s="165">
        <f>G306*L306</f>
        <v>0</v>
      </c>
      <c r="N306" s="168">
        <v>15</v>
      </c>
      <c r="O306" s="169">
        <v>4</v>
      </c>
      <c r="P306" s="17" t="s">
        <v>105</v>
      </c>
    </row>
    <row r="307" spans="4:18" s="17" customFormat="1" ht="15.75" customHeight="1">
      <c r="D307" s="170"/>
      <c r="E307" s="170" t="s">
        <v>478</v>
      </c>
      <c r="G307" s="171"/>
      <c r="P307" s="170" t="s">
        <v>105</v>
      </c>
      <c r="Q307" s="170" t="s">
        <v>99</v>
      </c>
      <c r="R307" s="170" t="s">
        <v>107</v>
      </c>
    </row>
    <row r="308" spans="4:18" s="17" customFormat="1" ht="15.75" customHeight="1">
      <c r="D308" s="170"/>
      <c r="E308" s="170" t="s">
        <v>479</v>
      </c>
      <c r="G308" s="171"/>
      <c r="P308" s="170" t="s">
        <v>105</v>
      </c>
      <c r="Q308" s="170" t="s">
        <v>99</v>
      </c>
      <c r="R308" s="170" t="s">
        <v>107</v>
      </c>
    </row>
    <row r="309" spans="4:18" s="17" customFormat="1" ht="15.75" customHeight="1">
      <c r="D309" s="170"/>
      <c r="E309" s="170" t="s">
        <v>480</v>
      </c>
      <c r="G309" s="171"/>
      <c r="P309" s="170" t="s">
        <v>105</v>
      </c>
      <c r="Q309" s="170" t="s">
        <v>99</v>
      </c>
      <c r="R309" s="170" t="s">
        <v>107</v>
      </c>
    </row>
    <row r="310" spans="4:18" s="17" customFormat="1" ht="15.75" customHeight="1">
      <c r="D310" s="172"/>
      <c r="E310" s="172" t="s">
        <v>495</v>
      </c>
      <c r="G310" s="173">
        <v>11.9</v>
      </c>
      <c r="P310" s="172" t="s">
        <v>105</v>
      </c>
      <c r="Q310" s="172" t="s">
        <v>105</v>
      </c>
      <c r="R310" s="172" t="s">
        <v>107</v>
      </c>
    </row>
    <row r="311" spans="4:18" s="17" customFormat="1" ht="15.75" customHeight="1">
      <c r="D311" s="174"/>
      <c r="E311" s="174" t="s">
        <v>110</v>
      </c>
      <c r="G311" s="175">
        <v>11.9</v>
      </c>
      <c r="P311" s="174" t="s">
        <v>105</v>
      </c>
      <c r="Q311" s="174" t="s">
        <v>111</v>
      </c>
      <c r="R311" s="174" t="s">
        <v>107</v>
      </c>
    </row>
    <row r="312" spans="1:16" s="17" customFormat="1" ht="24" customHeight="1">
      <c r="A312" s="163" t="s">
        <v>496</v>
      </c>
      <c r="B312" s="163" t="s">
        <v>100</v>
      </c>
      <c r="C312" s="163" t="s">
        <v>246</v>
      </c>
      <c r="D312" s="17" t="s">
        <v>497</v>
      </c>
      <c r="E312" s="164" t="s">
        <v>498</v>
      </c>
      <c r="F312" s="163" t="s">
        <v>173</v>
      </c>
      <c r="G312" s="165">
        <v>10.2</v>
      </c>
      <c r="H312" s="166"/>
      <c r="I312" s="166">
        <f>ROUND(G312*H312,2)</f>
        <v>0</v>
      </c>
      <c r="J312" s="167">
        <v>0</v>
      </c>
      <c r="K312" s="165">
        <f>G312*J312</f>
        <v>0</v>
      </c>
      <c r="L312" s="167">
        <v>0</v>
      </c>
      <c r="M312" s="165">
        <f>G312*L312</f>
        <v>0</v>
      </c>
      <c r="N312" s="168">
        <v>15</v>
      </c>
      <c r="O312" s="169">
        <v>4</v>
      </c>
      <c r="P312" s="17" t="s">
        <v>105</v>
      </c>
    </row>
    <row r="313" spans="4:18" s="17" customFormat="1" ht="15.75" customHeight="1">
      <c r="D313" s="170"/>
      <c r="E313" s="170" t="s">
        <v>478</v>
      </c>
      <c r="G313" s="171"/>
      <c r="P313" s="170" t="s">
        <v>105</v>
      </c>
      <c r="Q313" s="170" t="s">
        <v>99</v>
      </c>
      <c r="R313" s="170" t="s">
        <v>107</v>
      </c>
    </row>
    <row r="314" spans="4:18" s="17" customFormat="1" ht="15.75" customHeight="1">
      <c r="D314" s="170"/>
      <c r="E314" s="170" t="s">
        <v>479</v>
      </c>
      <c r="G314" s="171"/>
      <c r="P314" s="170" t="s">
        <v>105</v>
      </c>
      <c r="Q314" s="170" t="s">
        <v>99</v>
      </c>
      <c r="R314" s="170" t="s">
        <v>107</v>
      </c>
    </row>
    <row r="315" spans="4:18" s="17" customFormat="1" ht="15.75" customHeight="1">
      <c r="D315" s="170"/>
      <c r="E315" s="170" t="s">
        <v>480</v>
      </c>
      <c r="G315" s="171"/>
      <c r="P315" s="170" t="s">
        <v>105</v>
      </c>
      <c r="Q315" s="170" t="s">
        <v>99</v>
      </c>
      <c r="R315" s="170" t="s">
        <v>107</v>
      </c>
    </row>
    <row r="316" spans="4:18" s="17" customFormat="1" ht="15.75" customHeight="1">
      <c r="D316" s="172"/>
      <c r="E316" s="172" t="s">
        <v>499</v>
      </c>
      <c r="G316" s="173">
        <v>10.2</v>
      </c>
      <c r="P316" s="172" t="s">
        <v>105</v>
      </c>
      <c r="Q316" s="172" t="s">
        <v>105</v>
      </c>
      <c r="R316" s="172" t="s">
        <v>107</v>
      </c>
    </row>
    <row r="317" spans="4:18" s="17" customFormat="1" ht="15.75" customHeight="1">
      <c r="D317" s="174"/>
      <c r="E317" s="174" t="s">
        <v>110</v>
      </c>
      <c r="G317" s="175">
        <v>10.2</v>
      </c>
      <c r="P317" s="174" t="s">
        <v>105</v>
      </c>
      <c r="Q317" s="174" t="s">
        <v>111</v>
      </c>
      <c r="R317" s="174" t="s">
        <v>107</v>
      </c>
    </row>
    <row r="318" spans="1:16" s="17" customFormat="1" ht="13.5" customHeight="1">
      <c r="A318" s="163" t="s">
        <v>500</v>
      </c>
      <c r="B318" s="163" t="s">
        <v>100</v>
      </c>
      <c r="C318" s="163" t="s">
        <v>473</v>
      </c>
      <c r="D318" s="17" t="s">
        <v>501</v>
      </c>
      <c r="E318" s="164" t="s">
        <v>502</v>
      </c>
      <c r="F318" s="163" t="s">
        <v>173</v>
      </c>
      <c r="G318" s="165">
        <v>125.51</v>
      </c>
      <c r="H318" s="166"/>
      <c r="I318" s="166">
        <f>ROUND(G318*H318,2)</f>
        <v>0</v>
      </c>
      <c r="J318" s="167">
        <v>0</v>
      </c>
      <c r="K318" s="165">
        <f>G318*J318</f>
        <v>0</v>
      </c>
      <c r="L318" s="167">
        <v>0.00135</v>
      </c>
      <c r="M318" s="165">
        <f>G318*L318</f>
        <v>0.16943850000000002</v>
      </c>
      <c r="N318" s="168">
        <v>15</v>
      </c>
      <c r="O318" s="169">
        <v>16</v>
      </c>
      <c r="P318" s="17" t="s">
        <v>105</v>
      </c>
    </row>
    <row r="319" spans="4:18" s="17" customFormat="1" ht="15.75" customHeight="1">
      <c r="D319" s="172"/>
      <c r="E319" s="172" t="s">
        <v>503</v>
      </c>
      <c r="G319" s="173">
        <v>125.51</v>
      </c>
      <c r="P319" s="172" t="s">
        <v>105</v>
      </c>
      <c r="Q319" s="172" t="s">
        <v>105</v>
      </c>
      <c r="R319" s="172" t="s">
        <v>107</v>
      </c>
    </row>
    <row r="320" spans="4:18" s="17" customFormat="1" ht="15.75" customHeight="1">
      <c r="D320" s="174"/>
      <c r="E320" s="174" t="s">
        <v>110</v>
      </c>
      <c r="G320" s="175">
        <v>125.51</v>
      </c>
      <c r="P320" s="174" t="s">
        <v>105</v>
      </c>
      <c r="Q320" s="174" t="s">
        <v>111</v>
      </c>
      <c r="R320" s="174" t="s">
        <v>107</v>
      </c>
    </row>
    <row r="321" spans="1:16" s="17" customFormat="1" ht="13.5" customHeight="1">
      <c r="A321" s="163" t="s">
        <v>504</v>
      </c>
      <c r="B321" s="163" t="s">
        <v>100</v>
      </c>
      <c r="C321" s="163" t="s">
        <v>473</v>
      </c>
      <c r="D321" s="17" t="s">
        <v>505</v>
      </c>
      <c r="E321" s="164" t="s">
        <v>506</v>
      </c>
      <c r="F321" s="163" t="s">
        <v>49</v>
      </c>
      <c r="G321" s="165"/>
      <c r="H321" s="166">
        <v>1.56</v>
      </c>
      <c r="I321" s="166">
        <f>ROUND(G321*H321,2)</f>
        <v>0</v>
      </c>
      <c r="J321" s="167">
        <v>0</v>
      </c>
      <c r="K321" s="165">
        <f>G321*J321</f>
        <v>0</v>
      </c>
      <c r="L321" s="167">
        <v>0</v>
      </c>
      <c r="M321" s="165">
        <f>G321*L321</f>
        <v>0</v>
      </c>
      <c r="N321" s="168">
        <v>15</v>
      </c>
      <c r="O321" s="169">
        <v>16</v>
      </c>
      <c r="P321" s="17" t="s">
        <v>105</v>
      </c>
    </row>
    <row r="322" spans="2:16" s="135" customFormat="1" ht="12.75" customHeight="1">
      <c r="B322" s="140" t="s">
        <v>56</v>
      </c>
      <c r="D322" s="141" t="s">
        <v>507</v>
      </c>
      <c r="E322" s="141" t="s">
        <v>508</v>
      </c>
      <c r="I322" s="142">
        <f>SUM(I323:I430)</f>
        <v>0</v>
      </c>
      <c r="K322" s="143">
        <f>SUM(K323:K430)</f>
        <v>0</v>
      </c>
      <c r="M322" s="143">
        <f>SUM(M323:M430)</f>
        <v>1.58025</v>
      </c>
      <c r="P322" s="141" t="s">
        <v>99</v>
      </c>
    </row>
    <row r="323" spans="1:16" s="17" customFormat="1" ht="24" customHeight="1">
      <c r="A323" s="163" t="s">
        <v>509</v>
      </c>
      <c r="B323" s="163" t="s">
        <v>100</v>
      </c>
      <c r="C323" s="163" t="s">
        <v>246</v>
      </c>
      <c r="D323" s="17" t="s">
        <v>510</v>
      </c>
      <c r="E323" s="164" t="s">
        <v>511</v>
      </c>
      <c r="F323" s="163" t="s">
        <v>512</v>
      </c>
      <c r="G323" s="165">
        <v>14</v>
      </c>
      <c r="H323" s="166"/>
      <c r="I323" s="166">
        <f>ROUND(G323*H323,2)</f>
        <v>0</v>
      </c>
      <c r="J323" s="167">
        <v>0</v>
      </c>
      <c r="K323" s="165">
        <f>G323*J323</f>
        <v>0</v>
      </c>
      <c r="L323" s="167">
        <v>0</v>
      </c>
      <c r="M323" s="165">
        <f>G323*L323</f>
        <v>0</v>
      </c>
      <c r="N323" s="168">
        <v>15</v>
      </c>
      <c r="O323" s="169">
        <v>4</v>
      </c>
      <c r="P323" s="17" t="s">
        <v>105</v>
      </c>
    </row>
    <row r="324" spans="4:18" s="17" customFormat="1" ht="15.75" customHeight="1">
      <c r="D324" s="170"/>
      <c r="E324" s="170" t="s">
        <v>478</v>
      </c>
      <c r="G324" s="171"/>
      <c r="P324" s="170" t="s">
        <v>105</v>
      </c>
      <c r="Q324" s="170" t="s">
        <v>99</v>
      </c>
      <c r="R324" s="170" t="s">
        <v>107</v>
      </c>
    </row>
    <row r="325" spans="4:18" s="17" customFormat="1" ht="15.75" customHeight="1">
      <c r="D325" s="170"/>
      <c r="E325" s="170" t="s">
        <v>479</v>
      </c>
      <c r="G325" s="171"/>
      <c r="P325" s="170" t="s">
        <v>105</v>
      </c>
      <c r="Q325" s="170" t="s">
        <v>99</v>
      </c>
      <c r="R325" s="170" t="s">
        <v>107</v>
      </c>
    </row>
    <row r="326" spans="4:18" s="17" customFormat="1" ht="15.75" customHeight="1">
      <c r="D326" s="170"/>
      <c r="E326" s="170" t="s">
        <v>513</v>
      </c>
      <c r="G326" s="171"/>
      <c r="P326" s="170" t="s">
        <v>105</v>
      </c>
      <c r="Q326" s="170" t="s">
        <v>99</v>
      </c>
      <c r="R326" s="170" t="s">
        <v>107</v>
      </c>
    </row>
    <row r="327" spans="4:18" s="17" customFormat="1" ht="15.75" customHeight="1">
      <c r="D327" s="172"/>
      <c r="E327" s="172" t="s">
        <v>153</v>
      </c>
      <c r="G327" s="173">
        <v>14</v>
      </c>
      <c r="P327" s="172" t="s">
        <v>105</v>
      </c>
      <c r="Q327" s="172" t="s">
        <v>105</v>
      </c>
      <c r="R327" s="172" t="s">
        <v>107</v>
      </c>
    </row>
    <row r="328" spans="4:18" s="17" customFormat="1" ht="15.75" customHeight="1">
      <c r="D328" s="174"/>
      <c r="E328" s="174" t="s">
        <v>110</v>
      </c>
      <c r="G328" s="175">
        <v>14</v>
      </c>
      <c r="P328" s="174" t="s">
        <v>105</v>
      </c>
      <c r="Q328" s="174" t="s">
        <v>111</v>
      </c>
      <c r="R328" s="174" t="s">
        <v>107</v>
      </c>
    </row>
    <row r="329" spans="1:16" s="17" customFormat="1" ht="24" customHeight="1">
      <c r="A329" s="163" t="s">
        <v>514</v>
      </c>
      <c r="B329" s="163" t="s">
        <v>100</v>
      </c>
      <c r="C329" s="163" t="s">
        <v>246</v>
      </c>
      <c r="D329" s="17" t="s">
        <v>515</v>
      </c>
      <c r="E329" s="164" t="s">
        <v>516</v>
      </c>
      <c r="F329" s="163" t="s">
        <v>512</v>
      </c>
      <c r="G329" s="165">
        <v>15</v>
      </c>
      <c r="H329" s="166"/>
      <c r="I329" s="166">
        <f>ROUND(G329*H329,2)</f>
        <v>0</v>
      </c>
      <c r="J329" s="167">
        <v>0</v>
      </c>
      <c r="K329" s="165">
        <f>G329*J329</f>
        <v>0</v>
      </c>
      <c r="L329" s="167">
        <v>0</v>
      </c>
      <c r="M329" s="165">
        <f>G329*L329</f>
        <v>0</v>
      </c>
      <c r="N329" s="168">
        <v>15</v>
      </c>
      <c r="O329" s="169">
        <v>4</v>
      </c>
      <c r="P329" s="17" t="s">
        <v>105</v>
      </c>
    </row>
    <row r="330" spans="4:18" s="17" customFormat="1" ht="15.75" customHeight="1">
      <c r="D330" s="170"/>
      <c r="E330" s="170" t="s">
        <v>478</v>
      </c>
      <c r="G330" s="171"/>
      <c r="P330" s="170" t="s">
        <v>105</v>
      </c>
      <c r="Q330" s="170" t="s">
        <v>99</v>
      </c>
      <c r="R330" s="170" t="s">
        <v>107</v>
      </c>
    </row>
    <row r="331" spans="4:18" s="17" customFormat="1" ht="15.75" customHeight="1">
      <c r="D331" s="170"/>
      <c r="E331" s="170" t="s">
        <v>479</v>
      </c>
      <c r="G331" s="171"/>
      <c r="P331" s="170" t="s">
        <v>105</v>
      </c>
      <c r="Q331" s="170" t="s">
        <v>99</v>
      </c>
      <c r="R331" s="170" t="s">
        <v>107</v>
      </c>
    </row>
    <row r="332" spans="4:18" s="17" customFormat="1" ht="15.75" customHeight="1">
      <c r="D332" s="170"/>
      <c r="E332" s="170" t="s">
        <v>513</v>
      </c>
      <c r="G332" s="171"/>
      <c r="P332" s="170" t="s">
        <v>105</v>
      </c>
      <c r="Q332" s="170" t="s">
        <v>99</v>
      </c>
      <c r="R332" s="170" t="s">
        <v>107</v>
      </c>
    </row>
    <row r="333" spans="4:18" s="17" customFormat="1" ht="15.75" customHeight="1">
      <c r="D333" s="172"/>
      <c r="E333" s="172" t="s">
        <v>156</v>
      </c>
      <c r="G333" s="173">
        <v>15</v>
      </c>
      <c r="P333" s="172" t="s">
        <v>105</v>
      </c>
      <c r="Q333" s="172" t="s">
        <v>105</v>
      </c>
      <c r="R333" s="172" t="s">
        <v>107</v>
      </c>
    </row>
    <row r="334" spans="4:18" s="17" customFormat="1" ht="15.75" customHeight="1">
      <c r="D334" s="174"/>
      <c r="E334" s="174" t="s">
        <v>110</v>
      </c>
      <c r="G334" s="175">
        <v>15</v>
      </c>
      <c r="P334" s="174" t="s">
        <v>105</v>
      </c>
      <c r="Q334" s="174" t="s">
        <v>111</v>
      </c>
      <c r="R334" s="174" t="s">
        <v>107</v>
      </c>
    </row>
    <row r="335" spans="1:16" s="17" customFormat="1" ht="24" customHeight="1">
      <c r="A335" s="163" t="s">
        <v>517</v>
      </c>
      <c r="B335" s="163" t="s">
        <v>100</v>
      </c>
      <c r="C335" s="163" t="s">
        <v>246</v>
      </c>
      <c r="D335" s="17" t="s">
        <v>518</v>
      </c>
      <c r="E335" s="164" t="s">
        <v>519</v>
      </c>
      <c r="F335" s="163" t="s">
        <v>512</v>
      </c>
      <c r="G335" s="165">
        <v>15</v>
      </c>
      <c r="H335" s="166"/>
      <c r="I335" s="166">
        <f>ROUND(G335*H335,2)</f>
        <v>0</v>
      </c>
      <c r="J335" s="167">
        <v>0</v>
      </c>
      <c r="K335" s="165">
        <f>G335*J335</f>
        <v>0</v>
      </c>
      <c r="L335" s="167">
        <v>0</v>
      </c>
      <c r="M335" s="165">
        <f>G335*L335</f>
        <v>0</v>
      </c>
      <c r="N335" s="168">
        <v>15</v>
      </c>
      <c r="O335" s="169">
        <v>4</v>
      </c>
      <c r="P335" s="17" t="s">
        <v>105</v>
      </c>
    </row>
    <row r="336" spans="4:18" s="17" customFormat="1" ht="15.75" customHeight="1">
      <c r="D336" s="170"/>
      <c r="E336" s="170" t="s">
        <v>478</v>
      </c>
      <c r="G336" s="171"/>
      <c r="P336" s="170" t="s">
        <v>105</v>
      </c>
      <c r="Q336" s="170" t="s">
        <v>99</v>
      </c>
      <c r="R336" s="170" t="s">
        <v>107</v>
      </c>
    </row>
    <row r="337" spans="4:18" s="17" customFormat="1" ht="15.75" customHeight="1">
      <c r="D337" s="170"/>
      <c r="E337" s="170" t="s">
        <v>479</v>
      </c>
      <c r="G337" s="171"/>
      <c r="P337" s="170" t="s">
        <v>105</v>
      </c>
      <c r="Q337" s="170" t="s">
        <v>99</v>
      </c>
      <c r="R337" s="170" t="s">
        <v>107</v>
      </c>
    </row>
    <row r="338" spans="4:18" s="17" customFormat="1" ht="15.75" customHeight="1">
      <c r="D338" s="170"/>
      <c r="E338" s="170" t="s">
        <v>513</v>
      </c>
      <c r="G338" s="171"/>
      <c r="P338" s="170" t="s">
        <v>105</v>
      </c>
      <c r="Q338" s="170" t="s">
        <v>99</v>
      </c>
      <c r="R338" s="170" t="s">
        <v>107</v>
      </c>
    </row>
    <row r="339" spans="4:18" s="17" customFormat="1" ht="15.75" customHeight="1">
      <c r="D339" s="172"/>
      <c r="E339" s="172" t="s">
        <v>156</v>
      </c>
      <c r="G339" s="173">
        <v>15</v>
      </c>
      <c r="P339" s="172" t="s">
        <v>105</v>
      </c>
      <c r="Q339" s="172" t="s">
        <v>105</v>
      </c>
      <c r="R339" s="172" t="s">
        <v>107</v>
      </c>
    </row>
    <row r="340" spans="4:18" s="17" customFormat="1" ht="15.75" customHeight="1">
      <c r="D340" s="174"/>
      <c r="E340" s="174" t="s">
        <v>110</v>
      </c>
      <c r="G340" s="175">
        <v>15</v>
      </c>
      <c r="P340" s="174" t="s">
        <v>105</v>
      </c>
      <c r="Q340" s="174" t="s">
        <v>111</v>
      </c>
      <c r="R340" s="174" t="s">
        <v>107</v>
      </c>
    </row>
    <row r="341" spans="1:16" s="17" customFormat="1" ht="24" customHeight="1">
      <c r="A341" s="163" t="s">
        <v>520</v>
      </c>
      <c r="B341" s="163" t="s">
        <v>100</v>
      </c>
      <c r="C341" s="163" t="s">
        <v>246</v>
      </c>
      <c r="D341" s="17" t="s">
        <v>521</v>
      </c>
      <c r="E341" s="164" t="s">
        <v>522</v>
      </c>
      <c r="F341" s="163" t="s">
        <v>512</v>
      </c>
      <c r="G341" s="165">
        <v>60</v>
      </c>
      <c r="H341" s="166"/>
      <c r="I341" s="166">
        <f>ROUND(G341*H341,2)</f>
        <v>0</v>
      </c>
      <c r="J341" s="167">
        <v>0</v>
      </c>
      <c r="K341" s="165">
        <f>G341*J341</f>
        <v>0</v>
      </c>
      <c r="L341" s="167">
        <v>0</v>
      </c>
      <c r="M341" s="165">
        <f>G341*L341</f>
        <v>0</v>
      </c>
      <c r="N341" s="168">
        <v>15</v>
      </c>
      <c r="O341" s="169">
        <v>4</v>
      </c>
      <c r="P341" s="17" t="s">
        <v>105</v>
      </c>
    </row>
    <row r="342" spans="4:18" s="17" customFormat="1" ht="15.75" customHeight="1">
      <c r="D342" s="170"/>
      <c r="E342" s="170" t="s">
        <v>478</v>
      </c>
      <c r="G342" s="171"/>
      <c r="P342" s="170" t="s">
        <v>105</v>
      </c>
      <c r="Q342" s="170" t="s">
        <v>99</v>
      </c>
      <c r="R342" s="170" t="s">
        <v>107</v>
      </c>
    </row>
    <row r="343" spans="4:18" s="17" customFormat="1" ht="15.75" customHeight="1">
      <c r="D343" s="170"/>
      <c r="E343" s="170" t="s">
        <v>479</v>
      </c>
      <c r="G343" s="171"/>
      <c r="P343" s="170" t="s">
        <v>105</v>
      </c>
      <c r="Q343" s="170" t="s">
        <v>99</v>
      </c>
      <c r="R343" s="170" t="s">
        <v>107</v>
      </c>
    </row>
    <row r="344" spans="4:18" s="17" customFormat="1" ht="15.75" customHeight="1">
      <c r="D344" s="170"/>
      <c r="E344" s="170" t="s">
        <v>513</v>
      </c>
      <c r="G344" s="171"/>
      <c r="P344" s="170" t="s">
        <v>105</v>
      </c>
      <c r="Q344" s="170" t="s">
        <v>99</v>
      </c>
      <c r="R344" s="170" t="s">
        <v>107</v>
      </c>
    </row>
    <row r="345" spans="4:18" s="17" customFormat="1" ht="15.75" customHeight="1">
      <c r="D345" s="172"/>
      <c r="E345" s="172" t="s">
        <v>327</v>
      </c>
      <c r="G345" s="173">
        <v>60</v>
      </c>
      <c r="P345" s="172" t="s">
        <v>105</v>
      </c>
      <c r="Q345" s="172" t="s">
        <v>105</v>
      </c>
      <c r="R345" s="172" t="s">
        <v>107</v>
      </c>
    </row>
    <row r="346" spans="4:18" s="17" customFormat="1" ht="15.75" customHeight="1">
      <c r="D346" s="174"/>
      <c r="E346" s="174" t="s">
        <v>110</v>
      </c>
      <c r="G346" s="175">
        <v>60</v>
      </c>
      <c r="P346" s="174" t="s">
        <v>105</v>
      </c>
      <c r="Q346" s="174" t="s">
        <v>111</v>
      </c>
      <c r="R346" s="174" t="s">
        <v>107</v>
      </c>
    </row>
    <row r="347" spans="1:16" s="17" customFormat="1" ht="24" customHeight="1">
      <c r="A347" s="163" t="s">
        <v>523</v>
      </c>
      <c r="B347" s="163" t="s">
        <v>100</v>
      </c>
      <c r="C347" s="163" t="s">
        <v>246</v>
      </c>
      <c r="D347" s="17" t="s">
        <v>524</v>
      </c>
      <c r="E347" s="164" t="s">
        <v>525</v>
      </c>
      <c r="F347" s="163" t="s">
        <v>512</v>
      </c>
      <c r="G347" s="165">
        <v>1</v>
      </c>
      <c r="H347" s="166"/>
      <c r="I347" s="166">
        <f>ROUND(G347*H347,2)</f>
        <v>0</v>
      </c>
      <c r="J347" s="167">
        <v>0</v>
      </c>
      <c r="K347" s="165">
        <f>G347*J347</f>
        <v>0</v>
      </c>
      <c r="L347" s="167">
        <v>0</v>
      </c>
      <c r="M347" s="165">
        <f>G347*L347</f>
        <v>0</v>
      </c>
      <c r="N347" s="168">
        <v>15</v>
      </c>
      <c r="O347" s="169">
        <v>4</v>
      </c>
      <c r="P347" s="17" t="s">
        <v>105</v>
      </c>
    </row>
    <row r="348" spans="4:18" s="17" customFormat="1" ht="15.75" customHeight="1">
      <c r="D348" s="170"/>
      <c r="E348" s="170" t="s">
        <v>478</v>
      </c>
      <c r="G348" s="171"/>
      <c r="P348" s="170" t="s">
        <v>105</v>
      </c>
      <c r="Q348" s="170" t="s">
        <v>99</v>
      </c>
      <c r="R348" s="170" t="s">
        <v>107</v>
      </c>
    </row>
    <row r="349" spans="4:18" s="17" customFormat="1" ht="15.75" customHeight="1">
      <c r="D349" s="170"/>
      <c r="E349" s="170" t="s">
        <v>479</v>
      </c>
      <c r="G349" s="171"/>
      <c r="P349" s="170" t="s">
        <v>105</v>
      </c>
      <c r="Q349" s="170" t="s">
        <v>99</v>
      </c>
      <c r="R349" s="170" t="s">
        <v>107</v>
      </c>
    </row>
    <row r="350" spans="4:18" s="17" customFormat="1" ht="15.75" customHeight="1">
      <c r="D350" s="170"/>
      <c r="E350" s="170" t="s">
        <v>513</v>
      </c>
      <c r="G350" s="171"/>
      <c r="P350" s="170" t="s">
        <v>105</v>
      </c>
      <c r="Q350" s="170" t="s">
        <v>99</v>
      </c>
      <c r="R350" s="170" t="s">
        <v>107</v>
      </c>
    </row>
    <row r="351" spans="4:18" s="17" customFormat="1" ht="15.75" customHeight="1">
      <c r="D351" s="172"/>
      <c r="E351" s="172" t="s">
        <v>99</v>
      </c>
      <c r="G351" s="173">
        <v>1</v>
      </c>
      <c r="P351" s="172" t="s">
        <v>105</v>
      </c>
      <c r="Q351" s="172" t="s">
        <v>105</v>
      </c>
      <c r="R351" s="172" t="s">
        <v>107</v>
      </c>
    </row>
    <row r="352" spans="4:18" s="17" customFormat="1" ht="15.75" customHeight="1">
      <c r="D352" s="174"/>
      <c r="E352" s="174" t="s">
        <v>110</v>
      </c>
      <c r="G352" s="175">
        <v>1</v>
      </c>
      <c r="P352" s="174" t="s">
        <v>105</v>
      </c>
      <c r="Q352" s="174" t="s">
        <v>111</v>
      </c>
      <c r="R352" s="174" t="s">
        <v>107</v>
      </c>
    </row>
    <row r="353" spans="1:16" s="17" customFormat="1" ht="24" customHeight="1">
      <c r="A353" s="163" t="s">
        <v>526</v>
      </c>
      <c r="B353" s="163" t="s">
        <v>100</v>
      </c>
      <c r="C353" s="163" t="s">
        <v>246</v>
      </c>
      <c r="D353" s="17" t="s">
        <v>527</v>
      </c>
      <c r="E353" s="164" t="s">
        <v>528</v>
      </c>
      <c r="F353" s="163" t="s">
        <v>512</v>
      </c>
      <c r="G353" s="165">
        <v>1</v>
      </c>
      <c r="H353" s="166"/>
      <c r="I353" s="166">
        <f>ROUND(G353*H353,2)</f>
        <v>0</v>
      </c>
      <c r="J353" s="167">
        <v>0</v>
      </c>
      <c r="K353" s="165">
        <f>G353*J353</f>
        <v>0</v>
      </c>
      <c r="L353" s="167">
        <v>0</v>
      </c>
      <c r="M353" s="165">
        <f>G353*L353</f>
        <v>0</v>
      </c>
      <c r="N353" s="168">
        <v>15</v>
      </c>
      <c r="O353" s="169">
        <v>4</v>
      </c>
      <c r="P353" s="17" t="s">
        <v>105</v>
      </c>
    </row>
    <row r="354" spans="4:18" s="17" customFormat="1" ht="15.75" customHeight="1">
      <c r="D354" s="170"/>
      <c r="E354" s="170" t="s">
        <v>478</v>
      </c>
      <c r="G354" s="171"/>
      <c r="P354" s="170" t="s">
        <v>105</v>
      </c>
      <c r="Q354" s="170" t="s">
        <v>99</v>
      </c>
      <c r="R354" s="170" t="s">
        <v>107</v>
      </c>
    </row>
    <row r="355" spans="4:18" s="17" customFormat="1" ht="15.75" customHeight="1">
      <c r="D355" s="170"/>
      <c r="E355" s="170" t="s">
        <v>479</v>
      </c>
      <c r="G355" s="171"/>
      <c r="P355" s="170" t="s">
        <v>105</v>
      </c>
      <c r="Q355" s="170" t="s">
        <v>99</v>
      </c>
      <c r="R355" s="170" t="s">
        <v>107</v>
      </c>
    </row>
    <row r="356" spans="4:18" s="17" customFormat="1" ht="15.75" customHeight="1">
      <c r="D356" s="170"/>
      <c r="E356" s="170" t="s">
        <v>513</v>
      </c>
      <c r="G356" s="171"/>
      <c r="P356" s="170" t="s">
        <v>105</v>
      </c>
      <c r="Q356" s="170" t="s">
        <v>99</v>
      </c>
      <c r="R356" s="170" t="s">
        <v>107</v>
      </c>
    </row>
    <row r="357" spans="4:18" s="17" customFormat="1" ht="15.75" customHeight="1">
      <c r="D357" s="172"/>
      <c r="E357" s="172" t="s">
        <v>99</v>
      </c>
      <c r="G357" s="173">
        <v>1</v>
      </c>
      <c r="P357" s="172" t="s">
        <v>105</v>
      </c>
      <c r="Q357" s="172" t="s">
        <v>105</v>
      </c>
      <c r="R357" s="172" t="s">
        <v>107</v>
      </c>
    </row>
    <row r="358" spans="4:18" s="17" customFormat="1" ht="15.75" customHeight="1">
      <c r="D358" s="174"/>
      <c r="E358" s="174" t="s">
        <v>110</v>
      </c>
      <c r="G358" s="175">
        <v>1</v>
      </c>
      <c r="P358" s="174" t="s">
        <v>105</v>
      </c>
      <c r="Q358" s="174" t="s">
        <v>111</v>
      </c>
      <c r="R358" s="174" t="s">
        <v>107</v>
      </c>
    </row>
    <row r="359" spans="1:16" s="17" customFormat="1" ht="24" customHeight="1">
      <c r="A359" s="163" t="s">
        <v>529</v>
      </c>
      <c r="B359" s="163" t="s">
        <v>100</v>
      </c>
      <c r="C359" s="163" t="s">
        <v>246</v>
      </c>
      <c r="D359" s="17" t="s">
        <v>530</v>
      </c>
      <c r="E359" s="164" t="s">
        <v>531</v>
      </c>
      <c r="F359" s="163" t="s">
        <v>512</v>
      </c>
      <c r="G359" s="165">
        <v>15</v>
      </c>
      <c r="H359" s="166"/>
      <c r="I359" s="166">
        <f>ROUND(G359*H359,2)</f>
        <v>0</v>
      </c>
      <c r="J359" s="167">
        <v>0</v>
      </c>
      <c r="K359" s="165">
        <f>G359*J359</f>
        <v>0</v>
      </c>
      <c r="L359" s="167">
        <v>0</v>
      </c>
      <c r="M359" s="165">
        <f>G359*L359</f>
        <v>0</v>
      </c>
      <c r="N359" s="168">
        <v>15</v>
      </c>
      <c r="O359" s="169">
        <v>4</v>
      </c>
      <c r="P359" s="17" t="s">
        <v>105</v>
      </c>
    </row>
    <row r="360" spans="4:18" s="17" customFormat="1" ht="15.75" customHeight="1">
      <c r="D360" s="170"/>
      <c r="E360" s="170" t="s">
        <v>478</v>
      </c>
      <c r="G360" s="171"/>
      <c r="P360" s="170" t="s">
        <v>105</v>
      </c>
      <c r="Q360" s="170" t="s">
        <v>99</v>
      </c>
      <c r="R360" s="170" t="s">
        <v>107</v>
      </c>
    </row>
    <row r="361" spans="4:18" s="17" customFormat="1" ht="15.75" customHeight="1">
      <c r="D361" s="170"/>
      <c r="E361" s="170" t="s">
        <v>479</v>
      </c>
      <c r="G361" s="171"/>
      <c r="P361" s="170" t="s">
        <v>105</v>
      </c>
      <c r="Q361" s="170" t="s">
        <v>99</v>
      </c>
      <c r="R361" s="170" t="s">
        <v>107</v>
      </c>
    </row>
    <row r="362" spans="4:18" s="17" customFormat="1" ht="15.75" customHeight="1">
      <c r="D362" s="170"/>
      <c r="E362" s="170" t="s">
        <v>513</v>
      </c>
      <c r="G362" s="171"/>
      <c r="P362" s="170" t="s">
        <v>105</v>
      </c>
      <c r="Q362" s="170" t="s">
        <v>99</v>
      </c>
      <c r="R362" s="170" t="s">
        <v>107</v>
      </c>
    </row>
    <row r="363" spans="4:18" s="17" customFormat="1" ht="15.75" customHeight="1">
      <c r="D363" s="172"/>
      <c r="E363" s="172" t="s">
        <v>156</v>
      </c>
      <c r="G363" s="173">
        <v>15</v>
      </c>
      <c r="P363" s="172" t="s">
        <v>105</v>
      </c>
      <c r="Q363" s="172" t="s">
        <v>105</v>
      </c>
      <c r="R363" s="172" t="s">
        <v>107</v>
      </c>
    </row>
    <row r="364" spans="4:18" s="17" customFormat="1" ht="15.75" customHeight="1">
      <c r="D364" s="174"/>
      <c r="E364" s="174" t="s">
        <v>110</v>
      </c>
      <c r="G364" s="175">
        <v>15</v>
      </c>
      <c r="P364" s="174" t="s">
        <v>105</v>
      </c>
      <c r="Q364" s="174" t="s">
        <v>111</v>
      </c>
      <c r="R364" s="174" t="s">
        <v>107</v>
      </c>
    </row>
    <row r="365" spans="1:16" s="17" customFormat="1" ht="34.5" customHeight="1">
      <c r="A365" s="163" t="s">
        <v>532</v>
      </c>
      <c r="B365" s="163" t="s">
        <v>100</v>
      </c>
      <c r="C365" s="163" t="s">
        <v>246</v>
      </c>
      <c r="D365" s="17" t="s">
        <v>533</v>
      </c>
      <c r="E365" s="164" t="s">
        <v>534</v>
      </c>
      <c r="F365" s="163" t="s">
        <v>512</v>
      </c>
      <c r="G365" s="165">
        <v>16</v>
      </c>
      <c r="H365" s="166"/>
      <c r="I365" s="166">
        <f>ROUND(G365*H365,2)</f>
        <v>0</v>
      </c>
      <c r="J365" s="167">
        <v>0</v>
      </c>
      <c r="K365" s="165">
        <f>G365*J365</f>
        <v>0</v>
      </c>
      <c r="L365" s="167">
        <v>0</v>
      </c>
      <c r="M365" s="165">
        <f>G365*L365</f>
        <v>0</v>
      </c>
      <c r="N365" s="168">
        <v>15</v>
      </c>
      <c r="O365" s="169">
        <v>4</v>
      </c>
      <c r="P365" s="17" t="s">
        <v>105</v>
      </c>
    </row>
    <row r="366" spans="4:18" s="17" customFormat="1" ht="15.75" customHeight="1">
      <c r="D366" s="170"/>
      <c r="E366" s="170" t="s">
        <v>478</v>
      </c>
      <c r="G366" s="171"/>
      <c r="P366" s="170" t="s">
        <v>105</v>
      </c>
      <c r="Q366" s="170" t="s">
        <v>99</v>
      </c>
      <c r="R366" s="170" t="s">
        <v>107</v>
      </c>
    </row>
    <row r="367" spans="4:18" s="17" customFormat="1" ht="15.75" customHeight="1">
      <c r="D367" s="170"/>
      <c r="E367" s="170" t="s">
        <v>479</v>
      </c>
      <c r="G367" s="171"/>
      <c r="P367" s="170" t="s">
        <v>105</v>
      </c>
      <c r="Q367" s="170" t="s">
        <v>99</v>
      </c>
      <c r="R367" s="170" t="s">
        <v>107</v>
      </c>
    </row>
    <row r="368" spans="4:18" s="17" customFormat="1" ht="15.75" customHeight="1">
      <c r="D368" s="170"/>
      <c r="E368" s="170" t="s">
        <v>535</v>
      </c>
      <c r="G368" s="171"/>
      <c r="P368" s="170" t="s">
        <v>105</v>
      </c>
      <c r="Q368" s="170" t="s">
        <v>99</v>
      </c>
      <c r="R368" s="170" t="s">
        <v>107</v>
      </c>
    </row>
    <row r="369" spans="4:18" s="17" customFormat="1" ht="15.75" customHeight="1">
      <c r="D369" s="172"/>
      <c r="E369" s="172" t="s">
        <v>160</v>
      </c>
      <c r="G369" s="173">
        <v>16</v>
      </c>
      <c r="P369" s="172" t="s">
        <v>105</v>
      </c>
      <c r="Q369" s="172" t="s">
        <v>105</v>
      </c>
      <c r="R369" s="172" t="s">
        <v>107</v>
      </c>
    </row>
    <row r="370" spans="4:18" s="17" customFormat="1" ht="15.75" customHeight="1">
      <c r="D370" s="174"/>
      <c r="E370" s="174" t="s">
        <v>110</v>
      </c>
      <c r="G370" s="175">
        <v>16</v>
      </c>
      <c r="P370" s="174" t="s">
        <v>105</v>
      </c>
      <c r="Q370" s="174" t="s">
        <v>111</v>
      </c>
      <c r="R370" s="174" t="s">
        <v>107</v>
      </c>
    </row>
    <row r="371" spans="1:16" s="17" customFormat="1" ht="34.5" customHeight="1">
      <c r="A371" s="163" t="s">
        <v>536</v>
      </c>
      <c r="B371" s="163" t="s">
        <v>100</v>
      </c>
      <c r="C371" s="163" t="s">
        <v>246</v>
      </c>
      <c r="D371" s="17" t="s">
        <v>537</v>
      </c>
      <c r="E371" s="164" t="s">
        <v>538</v>
      </c>
      <c r="F371" s="163" t="s">
        <v>512</v>
      </c>
      <c r="G371" s="165">
        <v>16</v>
      </c>
      <c r="H371" s="166"/>
      <c r="I371" s="166">
        <f>ROUND(G371*H371,2)</f>
        <v>0</v>
      </c>
      <c r="J371" s="167">
        <v>0</v>
      </c>
      <c r="K371" s="165">
        <f>G371*J371</f>
        <v>0</v>
      </c>
      <c r="L371" s="167">
        <v>0</v>
      </c>
      <c r="M371" s="165">
        <f>G371*L371</f>
        <v>0</v>
      </c>
      <c r="N371" s="168">
        <v>15</v>
      </c>
      <c r="O371" s="169">
        <v>4</v>
      </c>
      <c r="P371" s="17" t="s">
        <v>105</v>
      </c>
    </row>
    <row r="372" spans="4:18" s="17" customFormat="1" ht="15.75" customHeight="1">
      <c r="D372" s="170"/>
      <c r="E372" s="170" t="s">
        <v>478</v>
      </c>
      <c r="G372" s="171"/>
      <c r="P372" s="170" t="s">
        <v>105</v>
      </c>
      <c r="Q372" s="170" t="s">
        <v>99</v>
      </c>
      <c r="R372" s="170" t="s">
        <v>107</v>
      </c>
    </row>
    <row r="373" spans="4:18" s="17" customFormat="1" ht="15.75" customHeight="1">
      <c r="D373" s="170"/>
      <c r="E373" s="170" t="s">
        <v>479</v>
      </c>
      <c r="G373" s="171"/>
      <c r="P373" s="170" t="s">
        <v>105</v>
      </c>
      <c r="Q373" s="170" t="s">
        <v>99</v>
      </c>
      <c r="R373" s="170" t="s">
        <v>107</v>
      </c>
    </row>
    <row r="374" spans="4:18" s="17" customFormat="1" ht="15.75" customHeight="1">
      <c r="D374" s="170"/>
      <c r="E374" s="170" t="s">
        <v>535</v>
      </c>
      <c r="G374" s="171"/>
      <c r="P374" s="170" t="s">
        <v>105</v>
      </c>
      <c r="Q374" s="170" t="s">
        <v>99</v>
      </c>
      <c r="R374" s="170" t="s">
        <v>107</v>
      </c>
    </row>
    <row r="375" spans="4:18" s="17" customFormat="1" ht="15.75" customHeight="1">
      <c r="D375" s="172"/>
      <c r="E375" s="172" t="s">
        <v>160</v>
      </c>
      <c r="G375" s="173">
        <v>16</v>
      </c>
      <c r="P375" s="172" t="s">
        <v>105</v>
      </c>
      <c r="Q375" s="172" t="s">
        <v>105</v>
      </c>
      <c r="R375" s="172" t="s">
        <v>107</v>
      </c>
    </row>
    <row r="376" spans="4:18" s="17" customFormat="1" ht="15.75" customHeight="1">
      <c r="D376" s="174"/>
      <c r="E376" s="174" t="s">
        <v>110</v>
      </c>
      <c r="G376" s="175">
        <v>16</v>
      </c>
      <c r="P376" s="174" t="s">
        <v>105</v>
      </c>
      <c r="Q376" s="174" t="s">
        <v>111</v>
      </c>
      <c r="R376" s="174" t="s">
        <v>107</v>
      </c>
    </row>
    <row r="377" spans="1:16" s="17" customFormat="1" ht="34.5" customHeight="1">
      <c r="A377" s="163" t="s">
        <v>539</v>
      </c>
      <c r="B377" s="163" t="s">
        <v>100</v>
      </c>
      <c r="C377" s="163" t="s">
        <v>246</v>
      </c>
      <c r="D377" s="17" t="s">
        <v>540</v>
      </c>
      <c r="E377" s="164" t="s">
        <v>541</v>
      </c>
      <c r="F377" s="163" t="s">
        <v>512</v>
      </c>
      <c r="G377" s="165">
        <v>4</v>
      </c>
      <c r="H377" s="166"/>
      <c r="I377" s="166">
        <f>ROUND(G377*H377,2)</f>
        <v>0</v>
      </c>
      <c r="J377" s="167">
        <v>0</v>
      </c>
      <c r="K377" s="165">
        <f>G377*J377</f>
        <v>0</v>
      </c>
      <c r="L377" s="167">
        <v>0</v>
      </c>
      <c r="M377" s="165">
        <f>G377*L377</f>
        <v>0</v>
      </c>
      <c r="N377" s="168">
        <v>15</v>
      </c>
      <c r="O377" s="169">
        <v>4</v>
      </c>
      <c r="P377" s="17" t="s">
        <v>105</v>
      </c>
    </row>
    <row r="378" spans="4:18" s="17" customFormat="1" ht="15.75" customHeight="1">
      <c r="D378" s="170"/>
      <c r="E378" s="170" t="s">
        <v>478</v>
      </c>
      <c r="G378" s="171"/>
      <c r="P378" s="170" t="s">
        <v>105</v>
      </c>
      <c r="Q378" s="170" t="s">
        <v>99</v>
      </c>
      <c r="R378" s="170" t="s">
        <v>107</v>
      </c>
    </row>
    <row r="379" spans="4:18" s="17" customFormat="1" ht="15.75" customHeight="1">
      <c r="D379" s="170"/>
      <c r="E379" s="170" t="s">
        <v>479</v>
      </c>
      <c r="G379" s="171"/>
      <c r="P379" s="170" t="s">
        <v>105</v>
      </c>
      <c r="Q379" s="170" t="s">
        <v>99</v>
      </c>
      <c r="R379" s="170" t="s">
        <v>107</v>
      </c>
    </row>
    <row r="380" spans="4:18" s="17" customFormat="1" ht="15.75" customHeight="1">
      <c r="D380" s="170"/>
      <c r="E380" s="170" t="s">
        <v>535</v>
      </c>
      <c r="G380" s="171"/>
      <c r="P380" s="170" t="s">
        <v>105</v>
      </c>
      <c r="Q380" s="170" t="s">
        <v>99</v>
      </c>
      <c r="R380" s="170" t="s">
        <v>107</v>
      </c>
    </row>
    <row r="381" spans="4:18" s="17" customFormat="1" ht="15.75" customHeight="1">
      <c r="D381" s="172"/>
      <c r="E381" s="172" t="s">
        <v>111</v>
      </c>
      <c r="G381" s="173">
        <v>4</v>
      </c>
      <c r="P381" s="172" t="s">
        <v>105</v>
      </c>
      <c r="Q381" s="172" t="s">
        <v>105</v>
      </c>
      <c r="R381" s="172" t="s">
        <v>107</v>
      </c>
    </row>
    <row r="382" spans="4:18" s="17" customFormat="1" ht="15.75" customHeight="1">
      <c r="D382" s="174"/>
      <c r="E382" s="174" t="s">
        <v>110</v>
      </c>
      <c r="G382" s="175">
        <v>4</v>
      </c>
      <c r="P382" s="174" t="s">
        <v>105</v>
      </c>
      <c r="Q382" s="174" t="s">
        <v>111</v>
      </c>
      <c r="R382" s="174" t="s">
        <v>107</v>
      </c>
    </row>
    <row r="383" spans="1:16" s="17" customFormat="1" ht="24" customHeight="1">
      <c r="A383" s="163" t="s">
        <v>542</v>
      </c>
      <c r="B383" s="163" t="s">
        <v>100</v>
      </c>
      <c r="C383" s="163" t="s">
        <v>246</v>
      </c>
      <c r="D383" s="17" t="s">
        <v>543</v>
      </c>
      <c r="E383" s="164" t="s">
        <v>544</v>
      </c>
      <c r="F383" s="163" t="s">
        <v>512</v>
      </c>
      <c r="G383" s="165">
        <v>16</v>
      </c>
      <c r="H383" s="166"/>
      <c r="I383" s="166">
        <f>ROUND(G383*H383,2)</f>
        <v>0</v>
      </c>
      <c r="J383" s="167">
        <v>0</v>
      </c>
      <c r="K383" s="165">
        <f>G383*J383</f>
        <v>0</v>
      </c>
      <c r="L383" s="167">
        <v>0</v>
      </c>
      <c r="M383" s="165">
        <f>G383*L383</f>
        <v>0</v>
      </c>
      <c r="N383" s="168">
        <v>15</v>
      </c>
      <c r="O383" s="169">
        <v>4</v>
      </c>
      <c r="P383" s="17" t="s">
        <v>105</v>
      </c>
    </row>
    <row r="384" spans="4:18" s="17" customFormat="1" ht="15.75" customHeight="1">
      <c r="D384" s="170"/>
      <c r="E384" s="170" t="s">
        <v>478</v>
      </c>
      <c r="G384" s="171"/>
      <c r="P384" s="170" t="s">
        <v>105</v>
      </c>
      <c r="Q384" s="170" t="s">
        <v>99</v>
      </c>
      <c r="R384" s="170" t="s">
        <v>107</v>
      </c>
    </row>
    <row r="385" spans="4:18" s="17" customFormat="1" ht="15.75" customHeight="1">
      <c r="D385" s="170"/>
      <c r="E385" s="170" t="s">
        <v>479</v>
      </c>
      <c r="G385" s="171"/>
      <c r="P385" s="170" t="s">
        <v>105</v>
      </c>
      <c r="Q385" s="170" t="s">
        <v>99</v>
      </c>
      <c r="R385" s="170" t="s">
        <v>107</v>
      </c>
    </row>
    <row r="386" spans="4:18" s="17" customFormat="1" ht="15.75" customHeight="1">
      <c r="D386" s="170"/>
      <c r="E386" s="170" t="s">
        <v>535</v>
      </c>
      <c r="G386" s="171"/>
      <c r="P386" s="170" t="s">
        <v>105</v>
      </c>
      <c r="Q386" s="170" t="s">
        <v>99</v>
      </c>
      <c r="R386" s="170" t="s">
        <v>107</v>
      </c>
    </row>
    <row r="387" spans="4:18" s="17" customFormat="1" ht="15.75" customHeight="1">
      <c r="D387" s="172"/>
      <c r="E387" s="172" t="s">
        <v>160</v>
      </c>
      <c r="G387" s="173">
        <v>16</v>
      </c>
      <c r="P387" s="172" t="s">
        <v>105</v>
      </c>
      <c r="Q387" s="172" t="s">
        <v>105</v>
      </c>
      <c r="R387" s="172" t="s">
        <v>107</v>
      </c>
    </row>
    <row r="388" spans="4:18" s="17" customFormat="1" ht="15.75" customHeight="1">
      <c r="D388" s="174"/>
      <c r="E388" s="174" t="s">
        <v>110</v>
      </c>
      <c r="G388" s="175">
        <v>16</v>
      </c>
      <c r="P388" s="174" t="s">
        <v>105</v>
      </c>
      <c r="Q388" s="174" t="s">
        <v>111</v>
      </c>
      <c r="R388" s="174" t="s">
        <v>107</v>
      </c>
    </row>
    <row r="389" spans="1:16" s="17" customFormat="1" ht="24" customHeight="1">
      <c r="A389" s="163" t="s">
        <v>545</v>
      </c>
      <c r="B389" s="163" t="s">
        <v>100</v>
      </c>
      <c r="C389" s="163" t="s">
        <v>246</v>
      </c>
      <c r="D389" s="17" t="s">
        <v>546</v>
      </c>
      <c r="E389" s="164" t="s">
        <v>547</v>
      </c>
      <c r="F389" s="163" t="s">
        <v>512</v>
      </c>
      <c r="G389" s="165">
        <v>8</v>
      </c>
      <c r="H389" s="166"/>
      <c r="I389" s="166">
        <f>ROUND(G389*H389,2)</f>
        <v>0</v>
      </c>
      <c r="J389" s="167">
        <v>0</v>
      </c>
      <c r="K389" s="165">
        <f>G389*J389</f>
        <v>0</v>
      </c>
      <c r="L389" s="167">
        <v>0</v>
      </c>
      <c r="M389" s="165">
        <f>G389*L389</f>
        <v>0</v>
      </c>
      <c r="N389" s="168">
        <v>15</v>
      </c>
      <c r="O389" s="169">
        <v>4</v>
      </c>
      <c r="P389" s="17" t="s">
        <v>105</v>
      </c>
    </row>
    <row r="390" spans="4:18" s="17" customFormat="1" ht="15.75" customHeight="1">
      <c r="D390" s="170"/>
      <c r="E390" s="170" t="s">
        <v>478</v>
      </c>
      <c r="G390" s="171"/>
      <c r="P390" s="170" t="s">
        <v>105</v>
      </c>
      <c r="Q390" s="170" t="s">
        <v>99</v>
      </c>
      <c r="R390" s="170" t="s">
        <v>107</v>
      </c>
    </row>
    <row r="391" spans="4:18" s="17" customFormat="1" ht="15.75" customHeight="1">
      <c r="D391" s="170"/>
      <c r="E391" s="170" t="s">
        <v>479</v>
      </c>
      <c r="G391" s="171"/>
      <c r="P391" s="170" t="s">
        <v>105</v>
      </c>
      <c r="Q391" s="170" t="s">
        <v>99</v>
      </c>
      <c r="R391" s="170" t="s">
        <v>107</v>
      </c>
    </row>
    <row r="392" spans="4:18" s="17" customFormat="1" ht="15.75" customHeight="1">
      <c r="D392" s="170"/>
      <c r="E392" s="170" t="s">
        <v>535</v>
      </c>
      <c r="G392" s="171"/>
      <c r="P392" s="170" t="s">
        <v>105</v>
      </c>
      <c r="Q392" s="170" t="s">
        <v>99</v>
      </c>
      <c r="R392" s="170" t="s">
        <v>107</v>
      </c>
    </row>
    <row r="393" spans="4:18" s="17" customFormat="1" ht="15.75" customHeight="1">
      <c r="D393" s="172"/>
      <c r="E393" s="172" t="s">
        <v>135</v>
      </c>
      <c r="G393" s="173">
        <v>8</v>
      </c>
      <c r="P393" s="172" t="s">
        <v>105</v>
      </c>
      <c r="Q393" s="172" t="s">
        <v>105</v>
      </c>
      <c r="R393" s="172" t="s">
        <v>107</v>
      </c>
    </row>
    <row r="394" spans="4:18" s="17" customFormat="1" ht="15.75" customHeight="1">
      <c r="D394" s="174"/>
      <c r="E394" s="174" t="s">
        <v>110</v>
      </c>
      <c r="G394" s="175">
        <v>8</v>
      </c>
      <c r="P394" s="174" t="s">
        <v>105</v>
      </c>
      <c r="Q394" s="174" t="s">
        <v>111</v>
      </c>
      <c r="R394" s="174" t="s">
        <v>107</v>
      </c>
    </row>
    <row r="395" spans="1:16" s="17" customFormat="1" ht="24" customHeight="1">
      <c r="A395" s="163" t="s">
        <v>548</v>
      </c>
      <c r="B395" s="163" t="s">
        <v>100</v>
      </c>
      <c r="C395" s="163" t="s">
        <v>246</v>
      </c>
      <c r="D395" s="17" t="s">
        <v>549</v>
      </c>
      <c r="E395" s="164" t="s">
        <v>550</v>
      </c>
      <c r="F395" s="163" t="s">
        <v>512</v>
      </c>
      <c r="G395" s="165">
        <v>8</v>
      </c>
      <c r="H395" s="166"/>
      <c r="I395" s="166">
        <f>ROUND(G395*H395,2)</f>
        <v>0</v>
      </c>
      <c r="J395" s="167">
        <v>0</v>
      </c>
      <c r="K395" s="165">
        <f>G395*J395</f>
        <v>0</v>
      </c>
      <c r="L395" s="167">
        <v>0</v>
      </c>
      <c r="M395" s="165">
        <f>G395*L395</f>
        <v>0</v>
      </c>
      <c r="N395" s="168">
        <v>15</v>
      </c>
      <c r="O395" s="169">
        <v>4</v>
      </c>
      <c r="P395" s="17" t="s">
        <v>105</v>
      </c>
    </row>
    <row r="396" spans="4:18" s="17" customFormat="1" ht="15.75" customHeight="1">
      <c r="D396" s="170"/>
      <c r="E396" s="170" t="s">
        <v>478</v>
      </c>
      <c r="G396" s="171"/>
      <c r="P396" s="170" t="s">
        <v>105</v>
      </c>
      <c r="Q396" s="170" t="s">
        <v>99</v>
      </c>
      <c r="R396" s="170" t="s">
        <v>107</v>
      </c>
    </row>
    <row r="397" spans="4:18" s="17" customFormat="1" ht="15.75" customHeight="1">
      <c r="D397" s="170"/>
      <c r="E397" s="170" t="s">
        <v>479</v>
      </c>
      <c r="G397" s="171"/>
      <c r="P397" s="170" t="s">
        <v>105</v>
      </c>
      <c r="Q397" s="170" t="s">
        <v>99</v>
      </c>
      <c r="R397" s="170" t="s">
        <v>107</v>
      </c>
    </row>
    <row r="398" spans="4:18" s="17" customFormat="1" ht="15.75" customHeight="1">
      <c r="D398" s="170"/>
      <c r="E398" s="170" t="s">
        <v>535</v>
      </c>
      <c r="G398" s="171"/>
      <c r="P398" s="170" t="s">
        <v>105</v>
      </c>
      <c r="Q398" s="170" t="s">
        <v>99</v>
      </c>
      <c r="R398" s="170" t="s">
        <v>107</v>
      </c>
    </row>
    <row r="399" spans="4:18" s="17" customFormat="1" ht="15.75" customHeight="1">
      <c r="D399" s="172"/>
      <c r="E399" s="172" t="s">
        <v>135</v>
      </c>
      <c r="G399" s="173">
        <v>8</v>
      </c>
      <c r="P399" s="172" t="s">
        <v>105</v>
      </c>
      <c r="Q399" s="172" t="s">
        <v>105</v>
      </c>
      <c r="R399" s="172" t="s">
        <v>107</v>
      </c>
    </row>
    <row r="400" spans="4:18" s="17" customFormat="1" ht="15.75" customHeight="1">
      <c r="D400" s="174"/>
      <c r="E400" s="174" t="s">
        <v>110</v>
      </c>
      <c r="G400" s="175">
        <v>8</v>
      </c>
      <c r="P400" s="174" t="s">
        <v>105</v>
      </c>
      <c r="Q400" s="174" t="s">
        <v>111</v>
      </c>
      <c r="R400" s="174" t="s">
        <v>107</v>
      </c>
    </row>
    <row r="401" spans="1:16" s="17" customFormat="1" ht="34.5" customHeight="1">
      <c r="A401" s="163" t="s">
        <v>551</v>
      </c>
      <c r="B401" s="163" t="s">
        <v>100</v>
      </c>
      <c r="C401" s="163" t="s">
        <v>246</v>
      </c>
      <c r="D401" s="17" t="s">
        <v>552</v>
      </c>
      <c r="E401" s="164" t="s">
        <v>553</v>
      </c>
      <c r="F401" s="163" t="s">
        <v>512</v>
      </c>
      <c r="G401" s="165">
        <v>8</v>
      </c>
      <c r="H401" s="166"/>
      <c r="I401" s="166">
        <f>ROUND(G401*H401,2)</f>
        <v>0</v>
      </c>
      <c r="J401" s="167">
        <v>0</v>
      </c>
      <c r="K401" s="165">
        <f>G401*J401</f>
        <v>0</v>
      </c>
      <c r="L401" s="167">
        <v>0</v>
      </c>
      <c r="M401" s="165">
        <f>G401*L401</f>
        <v>0</v>
      </c>
      <c r="N401" s="168">
        <v>15</v>
      </c>
      <c r="O401" s="169">
        <v>4</v>
      </c>
      <c r="P401" s="17" t="s">
        <v>105</v>
      </c>
    </row>
    <row r="402" spans="4:18" s="17" customFormat="1" ht="15.75" customHeight="1">
      <c r="D402" s="170"/>
      <c r="E402" s="170" t="s">
        <v>478</v>
      </c>
      <c r="G402" s="171"/>
      <c r="P402" s="170" t="s">
        <v>105</v>
      </c>
      <c r="Q402" s="170" t="s">
        <v>99</v>
      </c>
      <c r="R402" s="170" t="s">
        <v>107</v>
      </c>
    </row>
    <row r="403" spans="4:18" s="17" customFormat="1" ht="15.75" customHeight="1">
      <c r="D403" s="170"/>
      <c r="E403" s="170" t="s">
        <v>479</v>
      </c>
      <c r="G403" s="171"/>
      <c r="P403" s="170" t="s">
        <v>105</v>
      </c>
      <c r="Q403" s="170" t="s">
        <v>99</v>
      </c>
      <c r="R403" s="170" t="s">
        <v>107</v>
      </c>
    </row>
    <row r="404" spans="4:18" s="17" customFormat="1" ht="15.75" customHeight="1">
      <c r="D404" s="170"/>
      <c r="E404" s="170" t="s">
        <v>535</v>
      </c>
      <c r="G404" s="171"/>
      <c r="P404" s="170" t="s">
        <v>105</v>
      </c>
      <c r="Q404" s="170" t="s">
        <v>99</v>
      </c>
      <c r="R404" s="170" t="s">
        <v>107</v>
      </c>
    </row>
    <row r="405" spans="4:18" s="17" customFormat="1" ht="15.75" customHeight="1">
      <c r="D405" s="172"/>
      <c r="E405" s="172" t="s">
        <v>135</v>
      </c>
      <c r="G405" s="173">
        <v>8</v>
      </c>
      <c r="P405" s="172" t="s">
        <v>105</v>
      </c>
      <c r="Q405" s="172" t="s">
        <v>105</v>
      </c>
      <c r="R405" s="172" t="s">
        <v>107</v>
      </c>
    </row>
    <row r="406" spans="4:18" s="17" customFormat="1" ht="15.75" customHeight="1">
      <c r="D406" s="174"/>
      <c r="E406" s="174" t="s">
        <v>110</v>
      </c>
      <c r="G406" s="175">
        <v>8</v>
      </c>
      <c r="P406" s="174" t="s">
        <v>105</v>
      </c>
      <c r="Q406" s="174" t="s">
        <v>111</v>
      </c>
      <c r="R406" s="174" t="s">
        <v>107</v>
      </c>
    </row>
    <row r="407" spans="1:16" s="17" customFormat="1" ht="34.5" customHeight="1">
      <c r="A407" s="163" t="s">
        <v>554</v>
      </c>
      <c r="B407" s="163" t="s">
        <v>100</v>
      </c>
      <c r="C407" s="163" t="s">
        <v>246</v>
      </c>
      <c r="D407" s="17" t="s">
        <v>555</v>
      </c>
      <c r="E407" s="164" t="s">
        <v>556</v>
      </c>
      <c r="F407" s="163" t="s">
        <v>512</v>
      </c>
      <c r="G407" s="165">
        <v>8</v>
      </c>
      <c r="H407" s="166"/>
      <c r="I407" s="166">
        <f>ROUND(G407*H407,2)</f>
        <v>0</v>
      </c>
      <c r="J407" s="167">
        <v>0</v>
      </c>
      <c r="K407" s="165">
        <f>G407*J407</f>
        <v>0</v>
      </c>
      <c r="L407" s="167">
        <v>0</v>
      </c>
      <c r="M407" s="165">
        <f>G407*L407</f>
        <v>0</v>
      </c>
      <c r="N407" s="168">
        <v>15</v>
      </c>
      <c r="O407" s="169">
        <v>4</v>
      </c>
      <c r="P407" s="17" t="s">
        <v>105</v>
      </c>
    </row>
    <row r="408" spans="4:18" s="17" customFormat="1" ht="15.75" customHeight="1">
      <c r="D408" s="170"/>
      <c r="E408" s="170" t="s">
        <v>478</v>
      </c>
      <c r="G408" s="171"/>
      <c r="P408" s="170" t="s">
        <v>105</v>
      </c>
      <c r="Q408" s="170" t="s">
        <v>99</v>
      </c>
      <c r="R408" s="170" t="s">
        <v>107</v>
      </c>
    </row>
    <row r="409" spans="4:18" s="17" customFormat="1" ht="15.75" customHeight="1">
      <c r="D409" s="170"/>
      <c r="E409" s="170" t="s">
        <v>479</v>
      </c>
      <c r="G409" s="171"/>
      <c r="P409" s="170" t="s">
        <v>105</v>
      </c>
      <c r="Q409" s="170" t="s">
        <v>99</v>
      </c>
      <c r="R409" s="170" t="s">
        <v>107</v>
      </c>
    </row>
    <row r="410" spans="4:18" s="17" customFormat="1" ht="15.75" customHeight="1">
      <c r="D410" s="170"/>
      <c r="E410" s="170" t="s">
        <v>535</v>
      </c>
      <c r="G410" s="171"/>
      <c r="P410" s="170" t="s">
        <v>105</v>
      </c>
      <c r="Q410" s="170" t="s">
        <v>99</v>
      </c>
      <c r="R410" s="170" t="s">
        <v>107</v>
      </c>
    </row>
    <row r="411" spans="4:18" s="17" customFormat="1" ht="15.75" customHeight="1">
      <c r="D411" s="172"/>
      <c r="E411" s="172" t="s">
        <v>135</v>
      </c>
      <c r="G411" s="173">
        <v>8</v>
      </c>
      <c r="P411" s="172" t="s">
        <v>105</v>
      </c>
      <c r="Q411" s="172" t="s">
        <v>105</v>
      </c>
      <c r="R411" s="172" t="s">
        <v>107</v>
      </c>
    </row>
    <row r="412" spans="4:18" s="17" customFormat="1" ht="15.75" customHeight="1">
      <c r="D412" s="174"/>
      <c r="E412" s="174" t="s">
        <v>110</v>
      </c>
      <c r="G412" s="175">
        <v>8</v>
      </c>
      <c r="P412" s="174" t="s">
        <v>105</v>
      </c>
      <c r="Q412" s="174" t="s">
        <v>111</v>
      </c>
      <c r="R412" s="174" t="s">
        <v>107</v>
      </c>
    </row>
    <row r="413" spans="1:16" s="17" customFormat="1" ht="34.5" customHeight="1">
      <c r="A413" s="163" t="s">
        <v>557</v>
      </c>
      <c r="B413" s="163" t="s">
        <v>100</v>
      </c>
      <c r="C413" s="163" t="s">
        <v>246</v>
      </c>
      <c r="D413" s="17" t="s">
        <v>558</v>
      </c>
      <c r="E413" s="164" t="s">
        <v>559</v>
      </c>
      <c r="F413" s="163" t="s">
        <v>512</v>
      </c>
      <c r="G413" s="165">
        <v>1</v>
      </c>
      <c r="H413" s="166"/>
      <c r="I413" s="166">
        <f>ROUND(G413*H413,2)</f>
        <v>0</v>
      </c>
      <c r="J413" s="167">
        <v>0</v>
      </c>
      <c r="K413" s="165">
        <f>G413*J413</f>
        <v>0</v>
      </c>
      <c r="L413" s="167">
        <v>0</v>
      </c>
      <c r="M413" s="165">
        <f>G413*L413</f>
        <v>0</v>
      </c>
      <c r="N413" s="168">
        <v>15</v>
      </c>
      <c r="O413" s="169">
        <v>4</v>
      </c>
      <c r="P413" s="17" t="s">
        <v>105</v>
      </c>
    </row>
    <row r="414" spans="4:18" s="17" customFormat="1" ht="15.75" customHeight="1">
      <c r="D414" s="170"/>
      <c r="E414" s="170" t="s">
        <v>478</v>
      </c>
      <c r="G414" s="171"/>
      <c r="P414" s="170" t="s">
        <v>105</v>
      </c>
      <c r="Q414" s="170" t="s">
        <v>99</v>
      </c>
      <c r="R414" s="170" t="s">
        <v>107</v>
      </c>
    </row>
    <row r="415" spans="4:18" s="17" customFormat="1" ht="15.75" customHeight="1">
      <c r="D415" s="170"/>
      <c r="E415" s="170" t="s">
        <v>479</v>
      </c>
      <c r="G415" s="171"/>
      <c r="P415" s="170" t="s">
        <v>105</v>
      </c>
      <c r="Q415" s="170" t="s">
        <v>99</v>
      </c>
      <c r="R415" s="170" t="s">
        <v>107</v>
      </c>
    </row>
    <row r="416" spans="4:18" s="17" customFormat="1" ht="15.75" customHeight="1">
      <c r="D416" s="170"/>
      <c r="E416" s="170" t="s">
        <v>535</v>
      </c>
      <c r="G416" s="171"/>
      <c r="P416" s="170" t="s">
        <v>105</v>
      </c>
      <c r="Q416" s="170" t="s">
        <v>99</v>
      </c>
      <c r="R416" s="170" t="s">
        <v>107</v>
      </c>
    </row>
    <row r="417" spans="4:18" s="17" customFormat="1" ht="15.75" customHeight="1">
      <c r="D417" s="172"/>
      <c r="E417" s="172" t="s">
        <v>99</v>
      </c>
      <c r="G417" s="173">
        <v>1</v>
      </c>
      <c r="P417" s="172" t="s">
        <v>105</v>
      </c>
      <c r="Q417" s="172" t="s">
        <v>105</v>
      </c>
      <c r="R417" s="172" t="s">
        <v>107</v>
      </c>
    </row>
    <row r="418" spans="4:18" s="17" customFormat="1" ht="15.75" customHeight="1">
      <c r="D418" s="174"/>
      <c r="E418" s="174" t="s">
        <v>110</v>
      </c>
      <c r="G418" s="175">
        <v>1</v>
      </c>
      <c r="P418" s="174" t="s">
        <v>105</v>
      </c>
      <c r="Q418" s="174" t="s">
        <v>111</v>
      </c>
      <c r="R418" s="174" t="s">
        <v>107</v>
      </c>
    </row>
    <row r="419" spans="1:16" s="17" customFormat="1" ht="34.5" customHeight="1">
      <c r="A419" s="163" t="s">
        <v>560</v>
      </c>
      <c r="B419" s="163" t="s">
        <v>100</v>
      </c>
      <c r="C419" s="163" t="s">
        <v>246</v>
      </c>
      <c r="D419" s="17" t="s">
        <v>561</v>
      </c>
      <c r="E419" s="164" t="s">
        <v>562</v>
      </c>
      <c r="F419" s="163" t="s">
        <v>512</v>
      </c>
      <c r="G419" s="165">
        <v>1</v>
      </c>
      <c r="H419" s="166"/>
      <c r="I419" s="166">
        <f>ROUND(G419*H419,2)</f>
        <v>0</v>
      </c>
      <c r="J419" s="167">
        <v>0</v>
      </c>
      <c r="K419" s="165">
        <f>G419*J419</f>
        <v>0</v>
      </c>
      <c r="L419" s="167">
        <v>0</v>
      </c>
      <c r="M419" s="165">
        <f>G419*L419</f>
        <v>0</v>
      </c>
      <c r="N419" s="168">
        <v>15</v>
      </c>
      <c r="O419" s="169">
        <v>4</v>
      </c>
      <c r="P419" s="17" t="s">
        <v>105</v>
      </c>
    </row>
    <row r="420" spans="4:18" s="17" customFormat="1" ht="15.75" customHeight="1">
      <c r="D420" s="170"/>
      <c r="E420" s="170" t="s">
        <v>478</v>
      </c>
      <c r="G420" s="171"/>
      <c r="P420" s="170" t="s">
        <v>105</v>
      </c>
      <c r="Q420" s="170" t="s">
        <v>99</v>
      </c>
      <c r="R420" s="170" t="s">
        <v>107</v>
      </c>
    </row>
    <row r="421" spans="4:18" s="17" customFormat="1" ht="15.75" customHeight="1">
      <c r="D421" s="170"/>
      <c r="E421" s="170" t="s">
        <v>479</v>
      </c>
      <c r="G421" s="171"/>
      <c r="P421" s="170" t="s">
        <v>105</v>
      </c>
      <c r="Q421" s="170" t="s">
        <v>99</v>
      </c>
      <c r="R421" s="170" t="s">
        <v>107</v>
      </c>
    </row>
    <row r="422" spans="4:18" s="17" customFormat="1" ht="15.75" customHeight="1">
      <c r="D422" s="170"/>
      <c r="E422" s="170" t="s">
        <v>535</v>
      </c>
      <c r="G422" s="171"/>
      <c r="P422" s="170" t="s">
        <v>105</v>
      </c>
      <c r="Q422" s="170" t="s">
        <v>99</v>
      </c>
      <c r="R422" s="170" t="s">
        <v>107</v>
      </c>
    </row>
    <row r="423" spans="4:18" s="17" customFormat="1" ht="15.75" customHeight="1">
      <c r="D423" s="172"/>
      <c r="E423" s="172" t="s">
        <v>99</v>
      </c>
      <c r="G423" s="173">
        <v>1</v>
      </c>
      <c r="P423" s="172" t="s">
        <v>105</v>
      </c>
      <c r="Q423" s="172" t="s">
        <v>105</v>
      </c>
      <c r="R423" s="172" t="s">
        <v>107</v>
      </c>
    </row>
    <row r="424" spans="4:18" s="17" customFormat="1" ht="15.75" customHeight="1">
      <c r="D424" s="174"/>
      <c r="E424" s="174" t="s">
        <v>110</v>
      </c>
      <c r="G424" s="175">
        <v>1</v>
      </c>
      <c r="P424" s="174" t="s">
        <v>105</v>
      </c>
      <c r="Q424" s="174" t="s">
        <v>111</v>
      </c>
      <c r="R424" s="174" t="s">
        <v>107</v>
      </c>
    </row>
    <row r="425" spans="1:16" s="17" customFormat="1" ht="13.5" customHeight="1">
      <c r="A425" s="163" t="s">
        <v>563</v>
      </c>
      <c r="B425" s="163" t="s">
        <v>100</v>
      </c>
      <c r="C425" s="163" t="s">
        <v>507</v>
      </c>
      <c r="D425" s="17" t="s">
        <v>564</v>
      </c>
      <c r="E425" s="164" t="s">
        <v>565</v>
      </c>
      <c r="F425" s="163" t="s">
        <v>173</v>
      </c>
      <c r="G425" s="165">
        <v>45</v>
      </c>
      <c r="H425" s="166"/>
      <c r="I425" s="166">
        <f>ROUND(G425*H425,2)</f>
        <v>0</v>
      </c>
      <c r="J425" s="167">
        <v>0</v>
      </c>
      <c r="K425" s="165">
        <f>G425*J425</f>
        <v>0</v>
      </c>
      <c r="L425" s="167">
        <v>0.01965</v>
      </c>
      <c r="M425" s="165">
        <f>G425*L425</f>
        <v>0.88425</v>
      </c>
      <c r="N425" s="168">
        <v>15</v>
      </c>
      <c r="O425" s="169">
        <v>16</v>
      </c>
      <c r="P425" s="17" t="s">
        <v>105</v>
      </c>
    </row>
    <row r="426" spans="4:18" s="17" customFormat="1" ht="15.75" customHeight="1">
      <c r="D426" s="170"/>
      <c r="E426" s="170" t="s">
        <v>106</v>
      </c>
      <c r="G426" s="171"/>
      <c r="P426" s="170" t="s">
        <v>105</v>
      </c>
      <c r="Q426" s="170" t="s">
        <v>99</v>
      </c>
      <c r="R426" s="170" t="s">
        <v>107</v>
      </c>
    </row>
    <row r="427" spans="4:18" s="17" customFormat="1" ht="15.75" customHeight="1">
      <c r="D427" s="172"/>
      <c r="E427" s="172" t="s">
        <v>566</v>
      </c>
      <c r="G427" s="173">
        <v>45</v>
      </c>
      <c r="P427" s="172" t="s">
        <v>105</v>
      </c>
      <c r="Q427" s="172" t="s">
        <v>105</v>
      </c>
      <c r="R427" s="172" t="s">
        <v>107</v>
      </c>
    </row>
    <row r="428" spans="1:16" s="17" customFormat="1" ht="24" customHeight="1">
      <c r="A428" s="163" t="s">
        <v>567</v>
      </c>
      <c r="B428" s="163" t="s">
        <v>100</v>
      </c>
      <c r="C428" s="163" t="s">
        <v>507</v>
      </c>
      <c r="D428" s="17" t="s">
        <v>568</v>
      </c>
      <c r="E428" s="164" t="s">
        <v>569</v>
      </c>
      <c r="F428" s="163" t="s">
        <v>173</v>
      </c>
      <c r="G428" s="165">
        <v>1063.2</v>
      </c>
      <c r="H428" s="166"/>
      <c r="I428" s="166">
        <f>ROUND(G428*H428,2)</f>
        <v>0</v>
      </c>
      <c r="J428" s="167">
        <v>0</v>
      </c>
      <c r="K428" s="165">
        <f>G428*J428</f>
        <v>0</v>
      </c>
      <c r="L428" s="167">
        <v>0</v>
      </c>
      <c r="M428" s="165">
        <f>G428*L428</f>
        <v>0</v>
      </c>
      <c r="N428" s="168">
        <v>15</v>
      </c>
      <c r="O428" s="169">
        <v>16</v>
      </c>
      <c r="P428" s="17" t="s">
        <v>105</v>
      </c>
    </row>
    <row r="429" spans="1:16" s="17" customFormat="1" ht="13.5" customHeight="1">
      <c r="A429" s="163" t="s">
        <v>570</v>
      </c>
      <c r="B429" s="163" t="s">
        <v>100</v>
      </c>
      <c r="C429" s="163" t="s">
        <v>507</v>
      </c>
      <c r="D429" s="17" t="s">
        <v>571</v>
      </c>
      <c r="E429" s="164" t="s">
        <v>572</v>
      </c>
      <c r="F429" s="163" t="s">
        <v>275</v>
      </c>
      <c r="G429" s="165">
        <v>4</v>
      </c>
      <c r="H429" s="166"/>
      <c r="I429" s="166">
        <f>ROUND(G429*H429,2)</f>
        <v>0</v>
      </c>
      <c r="J429" s="167">
        <v>0</v>
      </c>
      <c r="K429" s="165">
        <f>G429*J429</f>
        <v>0</v>
      </c>
      <c r="L429" s="167">
        <v>0.174</v>
      </c>
      <c r="M429" s="165">
        <f>G429*L429</f>
        <v>0.696</v>
      </c>
      <c r="N429" s="168">
        <v>15</v>
      </c>
      <c r="O429" s="169">
        <v>16</v>
      </c>
      <c r="P429" s="17" t="s">
        <v>105</v>
      </c>
    </row>
    <row r="430" spans="1:16" s="17" customFormat="1" ht="13.5" customHeight="1">
      <c r="A430" s="163" t="s">
        <v>573</v>
      </c>
      <c r="B430" s="163" t="s">
        <v>100</v>
      </c>
      <c r="C430" s="163" t="s">
        <v>507</v>
      </c>
      <c r="D430" s="17" t="s">
        <v>574</v>
      </c>
      <c r="E430" s="164" t="s">
        <v>575</v>
      </c>
      <c r="F430" s="163" t="s">
        <v>49</v>
      </c>
      <c r="G430" s="165"/>
      <c r="H430" s="166">
        <v>1.08</v>
      </c>
      <c r="I430" s="166">
        <f>ROUND(G430*H430,2)</f>
        <v>0</v>
      </c>
      <c r="J430" s="167">
        <v>0</v>
      </c>
      <c r="K430" s="165">
        <f>G430*J430</f>
        <v>0</v>
      </c>
      <c r="L430" s="167">
        <v>0</v>
      </c>
      <c r="M430" s="165">
        <f>G430*L430</f>
        <v>0</v>
      </c>
      <c r="N430" s="168">
        <v>15</v>
      </c>
      <c r="O430" s="169">
        <v>16</v>
      </c>
      <c r="P430" s="17" t="s">
        <v>105</v>
      </c>
    </row>
    <row r="431" spans="2:16" s="135" customFormat="1" ht="12.75" customHeight="1">
      <c r="B431" s="140" t="s">
        <v>56</v>
      </c>
      <c r="D431" s="141" t="s">
        <v>576</v>
      </c>
      <c r="E431" s="141" t="s">
        <v>577</v>
      </c>
      <c r="I431" s="142">
        <f>SUM(I432:I468)</f>
        <v>0</v>
      </c>
      <c r="K431" s="143">
        <f>SUM(K432:K468)</f>
        <v>0</v>
      </c>
      <c r="M431" s="143">
        <f>SUM(M432:M468)</f>
        <v>0</v>
      </c>
      <c r="P431" s="141" t="s">
        <v>99</v>
      </c>
    </row>
    <row r="432" spans="1:16" s="17" customFormat="1" ht="34.5" customHeight="1">
      <c r="A432" s="163" t="s">
        <v>578</v>
      </c>
      <c r="B432" s="163" t="s">
        <v>100</v>
      </c>
      <c r="C432" s="163" t="s">
        <v>246</v>
      </c>
      <c r="D432" s="17" t="s">
        <v>579</v>
      </c>
      <c r="E432" s="164" t="s">
        <v>580</v>
      </c>
      <c r="F432" s="163" t="s">
        <v>512</v>
      </c>
      <c r="G432" s="165">
        <v>5</v>
      </c>
      <c r="H432" s="166"/>
      <c r="I432" s="166">
        <f>ROUND(G432*H432,2)</f>
        <v>0</v>
      </c>
      <c r="J432" s="167">
        <v>0</v>
      </c>
      <c r="K432" s="165">
        <f>G432*J432</f>
        <v>0</v>
      </c>
      <c r="L432" s="167">
        <v>0</v>
      </c>
      <c r="M432" s="165">
        <f>G432*L432</f>
        <v>0</v>
      </c>
      <c r="N432" s="168">
        <v>15</v>
      </c>
      <c r="O432" s="169">
        <v>4</v>
      </c>
      <c r="P432" s="17" t="s">
        <v>105</v>
      </c>
    </row>
    <row r="433" spans="4:18" s="17" customFormat="1" ht="15.75" customHeight="1">
      <c r="D433" s="170"/>
      <c r="E433" s="170" t="s">
        <v>478</v>
      </c>
      <c r="G433" s="171"/>
      <c r="P433" s="170" t="s">
        <v>105</v>
      </c>
      <c r="Q433" s="170" t="s">
        <v>99</v>
      </c>
      <c r="R433" s="170" t="s">
        <v>107</v>
      </c>
    </row>
    <row r="434" spans="4:18" s="17" customFormat="1" ht="15.75" customHeight="1">
      <c r="D434" s="170"/>
      <c r="E434" s="170" t="s">
        <v>479</v>
      </c>
      <c r="G434" s="171"/>
      <c r="P434" s="170" t="s">
        <v>105</v>
      </c>
      <c r="Q434" s="170" t="s">
        <v>99</v>
      </c>
      <c r="R434" s="170" t="s">
        <v>107</v>
      </c>
    </row>
    <row r="435" spans="4:18" s="17" customFormat="1" ht="15.75" customHeight="1">
      <c r="D435" s="170"/>
      <c r="E435" s="170" t="s">
        <v>581</v>
      </c>
      <c r="G435" s="171"/>
      <c r="P435" s="170" t="s">
        <v>105</v>
      </c>
      <c r="Q435" s="170" t="s">
        <v>99</v>
      </c>
      <c r="R435" s="170" t="s">
        <v>107</v>
      </c>
    </row>
    <row r="436" spans="4:18" s="17" customFormat="1" ht="15.75" customHeight="1">
      <c r="D436" s="172"/>
      <c r="E436" s="172" t="s">
        <v>124</v>
      </c>
      <c r="G436" s="173">
        <v>5</v>
      </c>
      <c r="P436" s="172" t="s">
        <v>105</v>
      </c>
      <c r="Q436" s="172" t="s">
        <v>105</v>
      </c>
      <c r="R436" s="172" t="s">
        <v>107</v>
      </c>
    </row>
    <row r="437" spans="4:18" s="17" customFormat="1" ht="15.75" customHeight="1">
      <c r="D437" s="174"/>
      <c r="E437" s="174" t="s">
        <v>110</v>
      </c>
      <c r="G437" s="175">
        <v>5</v>
      </c>
      <c r="P437" s="174" t="s">
        <v>105</v>
      </c>
      <c r="Q437" s="174" t="s">
        <v>111</v>
      </c>
      <c r="R437" s="174" t="s">
        <v>107</v>
      </c>
    </row>
    <row r="438" spans="1:16" s="17" customFormat="1" ht="34.5" customHeight="1">
      <c r="A438" s="163" t="s">
        <v>582</v>
      </c>
      <c r="B438" s="163" t="s">
        <v>100</v>
      </c>
      <c r="C438" s="163" t="s">
        <v>246</v>
      </c>
      <c r="D438" s="17" t="s">
        <v>583</v>
      </c>
      <c r="E438" s="164" t="s">
        <v>584</v>
      </c>
      <c r="F438" s="163" t="s">
        <v>512</v>
      </c>
      <c r="G438" s="165">
        <v>1</v>
      </c>
      <c r="H438" s="166"/>
      <c r="I438" s="166">
        <f>ROUND(G438*H438,2)</f>
        <v>0</v>
      </c>
      <c r="J438" s="167">
        <v>0</v>
      </c>
      <c r="K438" s="165">
        <f>G438*J438</f>
        <v>0</v>
      </c>
      <c r="L438" s="167">
        <v>0</v>
      </c>
      <c r="M438" s="165">
        <f>G438*L438</f>
        <v>0</v>
      </c>
      <c r="N438" s="168">
        <v>15</v>
      </c>
      <c r="O438" s="169">
        <v>4</v>
      </c>
      <c r="P438" s="17" t="s">
        <v>105</v>
      </c>
    </row>
    <row r="439" spans="4:18" s="17" customFormat="1" ht="15.75" customHeight="1">
      <c r="D439" s="170"/>
      <c r="E439" s="170" t="s">
        <v>478</v>
      </c>
      <c r="G439" s="171"/>
      <c r="P439" s="170" t="s">
        <v>105</v>
      </c>
      <c r="Q439" s="170" t="s">
        <v>99</v>
      </c>
      <c r="R439" s="170" t="s">
        <v>107</v>
      </c>
    </row>
    <row r="440" spans="4:18" s="17" customFormat="1" ht="15.75" customHeight="1">
      <c r="D440" s="170"/>
      <c r="E440" s="170" t="s">
        <v>479</v>
      </c>
      <c r="G440" s="171"/>
      <c r="P440" s="170" t="s">
        <v>105</v>
      </c>
      <c r="Q440" s="170" t="s">
        <v>99</v>
      </c>
      <c r="R440" s="170" t="s">
        <v>107</v>
      </c>
    </row>
    <row r="441" spans="4:18" s="17" customFormat="1" ht="15.75" customHeight="1">
      <c r="D441" s="170"/>
      <c r="E441" s="170" t="s">
        <v>581</v>
      </c>
      <c r="G441" s="171"/>
      <c r="P441" s="170" t="s">
        <v>105</v>
      </c>
      <c r="Q441" s="170" t="s">
        <v>99</v>
      </c>
      <c r="R441" s="170" t="s">
        <v>107</v>
      </c>
    </row>
    <row r="442" spans="4:18" s="17" customFormat="1" ht="15.75" customHeight="1">
      <c r="D442" s="172"/>
      <c r="E442" s="172" t="s">
        <v>99</v>
      </c>
      <c r="G442" s="173">
        <v>1</v>
      </c>
      <c r="P442" s="172" t="s">
        <v>105</v>
      </c>
      <c r="Q442" s="172" t="s">
        <v>105</v>
      </c>
      <c r="R442" s="172" t="s">
        <v>107</v>
      </c>
    </row>
    <row r="443" spans="4:18" s="17" customFormat="1" ht="15.75" customHeight="1">
      <c r="D443" s="174"/>
      <c r="E443" s="174" t="s">
        <v>110</v>
      </c>
      <c r="G443" s="175">
        <v>1</v>
      </c>
      <c r="P443" s="174" t="s">
        <v>105</v>
      </c>
      <c r="Q443" s="174" t="s">
        <v>111</v>
      </c>
      <c r="R443" s="174" t="s">
        <v>107</v>
      </c>
    </row>
    <row r="444" spans="1:16" s="17" customFormat="1" ht="34.5" customHeight="1">
      <c r="A444" s="163" t="s">
        <v>585</v>
      </c>
      <c r="B444" s="163" t="s">
        <v>100</v>
      </c>
      <c r="C444" s="163" t="s">
        <v>246</v>
      </c>
      <c r="D444" s="17" t="s">
        <v>586</v>
      </c>
      <c r="E444" s="164" t="s">
        <v>587</v>
      </c>
      <c r="F444" s="163" t="s">
        <v>512</v>
      </c>
      <c r="G444" s="165">
        <v>1</v>
      </c>
      <c r="H444" s="166"/>
      <c r="I444" s="166">
        <f>ROUND(G444*H444,2)</f>
        <v>0</v>
      </c>
      <c r="J444" s="167">
        <v>0</v>
      </c>
      <c r="K444" s="165">
        <f>G444*J444</f>
        <v>0</v>
      </c>
      <c r="L444" s="167">
        <v>0</v>
      </c>
      <c r="M444" s="165">
        <f>G444*L444</f>
        <v>0</v>
      </c>
      <c r="N444" s="168">
        <v>15</v>
      </c>
      <c r="O444" s="169">
        <v>4</v>
      </c>
      <c r="P444" s="17" t="s">
        <v>105</v>
      </c>
    </row>
    <row r="445" spans="4:18" s="17" customFormat="1" ht="15.75" customHeight="1">
      <c r="D445" s="170"/>
      <c r="E445" s="170" t="s">
        <v>478</v>
      </c>
      <c r="G445" s="171"/>
      <c r="P445" s="170" t="s">
        <v>105</v>
      </c>
      <c r="Q445" s="170" t="s">
        <v>99</v>
      </c>
      <c r="R445" s="170" t="s">
        <v>107</v>
      </c>
    </row>
    <row r="446" spans="4:18" s="17" customFormat="1" ht="15.75" customHeight="1">
      <c r="D446" s="170"/>
      <c r="E446" s="170" t="s">
        <v>479</v>
      </c>
      <c r="G446" s="171"/>
      <c r="P446" s="170" t="s">
        <v>105</v>
      </c>
      <c r="Q446" s="170" t="s">
        <v>99</v>
      </c>
      <c r="R446" s="170" t="s">
        <v>107</v>
      </c>
    </row>
    <row r="447" spans="4:18" s="17" customFormat="1" ht="15.75" customHeight="1">
      <c r="D447" s="170"/>
      <c r="E447" s="170" t="s">
        <v>581</v>
      </c>
      <c r="G447" s="171"/>
      <c r="P447" s="170" t="s">
        <v>105</v>
      </c>
      <c r="Q447" s="170" t="s">
        <v>99</v>
      </c>
      <c r="R447" s="170" t="s">
        <v>107</v>
      </c>
    </row>
    <row r="448" spans="4:18" s="17" customFormat="1" ht="15.75" customHeight="1">
      <c r="D448" s="172"/>
      <c r="E448" s="172" t="s">
        <v>99</v>
      </c>
      <c r="G448" s="173">
        <v>1</v>
      </c>
      <c r="P448" s="172" t="s">
        <v>105</v>
      </c>
      <c r="Q448" s="172" t="s">
        <v>105</v>
      </c>
      <c r="R448" s="172" t="s">
        <v>107</v>
      </c>
    </row>
    <row r="449" spans="4:18" s="17" customFormat="1" ht="15.75" customHeight="1">
      <c r="D449" s="174"/>
      <c r="E449" s="174" t="s">
        <v>110</v>
      </c>
      <c r="G449" s="175">
        <v>1</v>
      </c>
      <c r="P449" s="174" t="s">
        <v>105</v>
      </c>
      <c r="Q449" s="174" t="s">
        <v>111</v>
      </c>
      <c r="R449" s="174" t="s">
        <v>107</v>
      </c>
    </row>
    <row r="450" spans="1:16" s="17" customFormat="1" ht="34.5" customHeight="1">
      <c r="A450" s="163" t="s">
        <v>588</v>
      </c>
      <c r="B450" s="163" t="s">
        <v>100</v>
      </c>
      <c r="C450" s="163" t="s">
        <v>246</v>
      </c>
      <c r="D450" s="17" t="s">
        <v>589</v>
      </c>
      <c r="E450" s="164" t="s">
        <v>590</v>
      </c>
      <c r="F450" s="163" t="s">
        <v>512</v>
      </c>
      <c r="G450" s="165">
        <v>1</v>
      </c>
      <c r="H450" s="166"/>
      <c r="I450" s="166">
        <f>ROUND(G450*H450,2)</f>
        <v>0</v>
      </c>
      <c r="J450" s="167">
        <v>0</v>
      </c>
      <c r="K450" s="165">
        <f>G450*J450</f>
        <v>0</v>
      </c>
      <c r="L450" s="167">
        <v>0</v>
      </c>
      <c r="M450" s="165">
        <f>G450*L450</f>
        <v>0</v>
      </c>
      <c r="N450" s="168">
        <v>15</v>
      </c>
      <c r="O450" s="169">
        <v>4</v>
      </c>
      <c r="P450" s="17" t="s">
        <v>105</v>
      </c>
    </row>
    <row r="451" spans="4:18" s="17" customFormat="1" ht="15.75" customHeight="1">
      <c r="D451" s="170"/>
      <c r="E451" s="170" t="s">
        <v>478</v>
      </c>
      <c r="G451" s="171"/>
      <c r="P451" s="170" t="s">
        <v>105</v>
      </c>
      <c r="Q451" s="170" t="s">
        <v>99</v>
      </c>
      <c r="R451" s="170" t="s">
        <v>107</v>
      </c>
    </row>
    <row r="452" spans="4:18" s="17" customFormat="1" ht="15.75" customHeight="1">
      <c r="D452" s="170"/>
      <c r="E452" s="170" t="s">
        <v>479</v>
      </c>
      <c r="G452" s="171"/>
      <c r="P452" s="170" t="s">
        <v>105</v>
      </c>
      <c r="Q452" s="170" t="s">
        <v>99</v>
      </c>
      <c r="R452" s="170" t="s">
        <v>107</v>
      </c>
    </row>
    <row r="453" spans="4:18" s="17" customFormat="1" ht="15.75" customHeight="1">
      <c r="D453" s="170"/>
      <c r="E453" s="170" t="s">
        <v>581</v>
      </c>
      <c r="G453" s="171"/>
      <c r="P453" s="170" t="s">
        <v>105</v>
      </c>
      <c r="Q453" s="170" t="s">
        <v>99</v>
      </c>
      <c r="R453" s="170" t="s">
        <v>107</v>
      </c>
    </row>
    <row r="454" spans="4:18" s="17" customFormat="1" ht="15.75" customHeight="1">
      <c r="D454" s="172"/>
      <c r="E454" s="172" t="s">
        <v>99</v>
      </c>
      <c r="G454" s="173">
        <v>1</v>
      </c>
      <c r="P454" s="172" t="s">
        <v>105</v>
      </c>
      <c r="Q454" s="172" t="s">
        <v>105</v>
      </c>
      <c r="R454" s="172" t="s">
        <v>107</v>
      </c>
    </row>
    <row r="455" spans="4:18" s="17" customFormat="1" ht="15.75" customHeight="1">
      <c r="D455" s="174"/>
      <c r="E455" s="174" t="s">
        <v>110</v>
      </c>
      <c r="G455" s="175">
        <v>1</v>
      </c>
      <c r="P455" s="174" t="s">
        <v>105</v>
      </c>
      <c r="Q455" s="174" t="s">
        <v>111</v>
      </c>
      <c r="R455" s="174" t="s">
        <v>107</v>
      </c>
    </row>
    <row r="456" spans="1:16" s="17" customFormat="1" ht="34.5" customHeight="1">
      <c r="A456" s="163" t="s">
        <v>591</v>
      </c>
      <c r="B456" s="163" t="s">
        <v>100</v>
      </c>
      <c r="C456" s="163" t="s">
        <v>246</v>
      </c>
      <c r="D456" s="17" t="s">
        <v>592</v>
      </c>
      <c r="E456" s="164" t="s">
        <v>593</v>
      </c>
      <c r="F456" s="163" t="s">
        <v>512</v>
      </c>
      <c r="G456" s="165">
        <v>3</v>
      </c>
      <c r="H456" s="166"/>
      <c r="I456" s="166">
        <f>ROUND(G456*H456,2)</f>
        <v>0</v>
      </c>
      <c r="J456" s="167">
        <v>0</v>
      </c>
      <c r="K456" s="165">
        <f>G456*J456</f>
        <v>0</v>
      </c>
      <c r="L456" s="167">
        <v>0</v>
      </c>
      <c r="M456" s="165">
        <f>G456*L456</f>
        <v>0</v>
      </c>
      <c r="N456" s="168">
        <v>15</v>
      </c>
      <c r="O456" s="169">
        <v>4</v>
      </c>
      <c r="P456" s="17" t="s">
        <v>105</v>
      </c>
    </row>
    <row r="457" spans="4:18" s="17" customFormat="1" ht="15.75" customHeight="1">
      <c r="D457" s="170"/>
      <c r="E457" s="170" t="s">
        <v>478</v>
      </c>
      <c r="G457" s="171"/>
      <c r="P457" s="170" t="s">
        <v>105</v>
      </c>
      <c r="Q457" s="170" t="s">
        <v>99</v>
      </c>
      <c r="R457" s="170" t="s">
        <v>107</v>
      </c>
    </row>
    <row r="458" spans="4:18" s="17" customFormat="1" ht="15.75" customHeight="1">
      <c r="D458" s="170"/>
      <c r="E458" s="170" t="s">
        <v>479</v>
      </c>
      <c r="G458" s="171"/>
      <c r="P458" s="170" t="s">
        <v>105</v>
      </c>
      <c r="Q458" s="170" t="s">
        <v>99</v>
      </c>
      <c r="R458" s="170" t="s">
        <v>107</v>
      </c>
    </row>
    <row r="459" spans="4:18" s="17" customFormat="1" ht="15.75" customHeight="1">
      <c r="D459" s="170"/>
      <c r="E459" s="170" t="s">
        <v>581</v>
      </c>
      <c r="G459" s="171"/>
      <c r="P459" s="170" t="s">
        <v>105</v>
      </c>
      <c r="Q459" s="170" t="s">
        <v>99</v>
      </c>
      <c r="R459" s="170" t="s">
        <v>107</v>
      </c>
    </row>
    <row r="460" spans="4:18" s="17" customFormat="1" ht="15.75" customHeight="1">
      <c r="D460" s="172"/>
      <c r="E460" s="172" t="s">
        <v>97</v>
      </c>
      <c r="G460" s="173">
        <v>3</v>
      </c>
      <c r="P460" s="172" t="s">
        <v>105</v>
      </c>
      <c r="Q460" s="172" t="s">
        <v>105</v>
      </c>
      <c r="R460" s="172" t="s">
        <v>107</v>
      </c>
    </row>
    <row r="461" spans="4:18" s="17" customFormat="1" ht="15.75" customHeight="1">
      <c r="D461" s="174"/>
      <c r="E461" s="174" t="s">
        <v>110</v>
      </c>
      <c r="G461" s="175">
        <v>3</v>
      </c>
      <c r="P461" s="174" t="s">
        <v>105</v>
      </c>
      <c r="Q461" s="174" t="s">
        <v>111</v>
      </c>
      <c r="R461" s="174" t="s">
        <v>107</v>
      </c>
    </row>
    <row r="462" spans="1:16" s="17" customFormat="1" ht="24" customHeight="1">
      <c r="A462" s="163" t="s">
        <v>594</v>
      </c>
      <c r="B462" s="163" t="s">
        <v>100</v>
      </c>
      <c r="C462" s="163" t="s">
        <v>246</v>
      </c>
      <c r="D462" s="17" t="s">
        <v>595</v>
      </c>
      <c r="E462" s="164" t="s">
        <v>596</v>
      </c>
      <c r="F462" s="163" t="s">
        <v>512</v>
      </c>
      <c r="G462" s="165">
        <v>3</v>
      </c>
      <c r="H462" s="166"/>
      <c r="I462" s="166">
        <f>ROUND(G462*H462,2)</f>
        <v>0</v>
      </c>
      <c r="J462" s="167">
        <v>0</v>
      </c>
      <c r="K462" s="165">
        <f>G462*J462</f>
        <v>0</v>
      </c>
      <c r="L462" s="167">
        <v>0</v>
      </c>
      <c r="M462" s="165">
        <f>G462*L462</f>
        <v>0</v>
      </c>
      <c r="N462" s="168">
        <v>15</v>
      </c>
      <c r="O462" s="169">
        <v>4</v>
      </c>
      <c r="P462" s="17" t="s">
        <v>105</v>
      </c>
    </row>
    <row r="463" spans="4:18" s="17" customFormat="1" ht="15.75" customHeight="1">
      <c r="D463" s="170"/>
      <c r="E463" s="170" t="s">
        <v>478</v>
      </c>
      <c r="G463" s="171"/>
      <c r="P463" s="170" t="s">
        <v>105</v>
      </c>
      <c r="Q463" s="170" t="s">
        <v>99</v>
      </c>
      <c r="R463" s="170" t="s">
        <v>107</v>
      </c>
    </row>
    <row r="464" spans="4:18" s="17" customFormat="1" ht="15.75" customHeight="1">
      <c r="D464" s="170"/>
      <c r="E464" s="170" t="s">
        <v>479</v>
      </c>
      <c r="G464" s="171"/>
      <c r="P464" s="170" t="s">
        <v>105</v>
      </c>
      <c r="Q464" s="170" t="s">
        <v>99</v>
      </c>
      <c r="R464" s="170" t="s">
        <v>107</v>
      </c>
    </row>
    <row r="465" spans="4:18" s="17" customFormat="1" ht="15.75" customHeight="1">
      <c r="D465" s="170"/>
      <c r="E465" s="170" t="s">
        <v>581</v>
      </c>
      <c r="G465" s="171"/>
      <c r="P465" s="170" t="s">
        <v>105</v>
      </c>
      <c r="Q465" s="170" t="s">
        <v>99</v>
      </c>
      <c r="R465" s="170" t="s">
        <v>107</v>
      </c>
    </row>
    <row r="466" spans="4:18" s="17" customFormat="1" ht="15.75" customHeight="1">
      <c r="D466" s="172"/>
      <c r="E466" s="172" t="s">
        <v>97</v>
      </c>
      <c r="G466" s="173">
        <v>3</v>
      </c>
      <c r="P466" s="172" t="s">
        <v>105</v>
      </c>
      <c r="Q466" s="172" t="s">
        <v>105</v>
      </c>
      <c r="R466" s="172" t="s">
        <v>107</v>
      </c>
    </row>
    <row r="467" spans="4:18" s="17" customFormat="1" ht="15.75" customHeight="1">
      <c r="D467" s="174"/>
      <c r="E467" s="174" t="s">
        <v>110</v>
      </c>
      <c r="G467" s="175">
        <v>3</v>
      </c>
      <c r="P467" s="174" t="s">
        <v>105</v>
      </c>
      <c r="Q467" s="174" t="s">
        <v>111</v>
      </c>
      <c r="R467" s="174" t="s">
        <v>107</v>
      </c>
    </row>
    <row r="468" spans="1:16" s="17" customFormat="1" ht="13.5" customHeight="1">
      <c r="A468" s="163" t="s">
        <v>597</v>
      </c>
      <c r="B468" s="163" t="s">
        <v>100</v>
      </c>
      <c r="C468" s="163" t="s">
        <v>576</v>
      </c>
      <c r="D468" s="17" t="s">
        <v>598</v>
      </c>
      <c r="E468" s="164" t="s">
        <v>599</v>
      </c>
      <c r="F468" s="163" t="s">
        <v>49</v>
      </c>
      <c r="G468" s="165"/>
      <c r="H468" s="166">
        <v>1.79</v>
      </c>
      <c r="I468" s="166">
        <f>ROUND(G468*H468,2)</f>
        <v>0</v>
      </c>
      <c r="J468" s="167">
        <v>0</v>
      </c>
      <c r="K468" s="165">
        <f>G468*J468</f>
        <v>0</v>
      </c>
      <c r="L468" s="167">
        <v>0</v>
      </c>
      <c r="M468" s="165">
        <f>G468*L468</f>
        <v>0</v>
      </c>
      <c r="N468" s="168">
        <v>15</v>
      </c>
      <c r="O468" s="169">
        <v>16</v>
      </c>
      <c r="P468" s="17" t="s">
        <v>105</v>
      </c>
    </row>
    <row r="469" spans="2:16" s="135" customFormat="1" ht="12.75" customHeight="1">
      <c r="B469" s="140" t="s">
        <v>56</v>
      </c>
      <c r="D469" s="141" t="s">
        <v>600</v>
      </c>
      <c r="E469" s="141" t="s">
        <v>601</v>
      </c>
      <c r="I469" s="142">
        <f>SUM(I470:I477)</f>
        <v>0</v>
      </c>
      <c r="K469" s="143">
        <f>SUM(K470:K477)</f>
        <v>2.7026468</v>
      </c>
      <c r="M469" s="143">
        <f>SUM(M470:M477)</f>
        <v>0</v>
      </c>
      <c r="P469" s="141" t="s">
        <v>99</v>
      </c>
    </row>
    <row r="470" spans="1:16" s="17" customFormat="1" ht="34.5" customHeight="1">
      <c r="A470" s="163" t="s">
        <v>602</v>
      </c>
      <c r="B470" s="163" t="s">
        <v>100</v>
      </c>
      <c r="C470" s="163" t="s">
        <v>600</v>
      </c>
      <c r="D470" s="17" t="s">
        <v>603</v>
      </c>
      <c r="E470" s="164" t="s">
        <v>604</v>
      </c>
      <c r="F470" s="163" t="s">
        <v>119</v>
      </c>
      <c r="G470" s="165">
        <v>145.46</v>
      </c>
      <c r="H470" s="166"/>
      <c r="I470" s="166">
        <f>ROUND(G470*H470,2)</f>
        <v>0</v>
      </c>
      <c r="J470" s="167">
        <v>0.0053</v>
      </c>
      <c r="K470" s="165">
        <f>G470*J470</f>
        <v>0.770938</v>
      </c>
      <c r="L470" s="167">
        <v>0</v>
      </c>
      <c r="M470" s="165">
        <f>G470*L470</f>
        <v>0</v>
      </c>
      <c r="N470" s="168">
        <v>15</v>
      </c>
      <c r="O470" s="169">
        <v>16</v>
      </c>
      <c r="P470" s="17" t="s">
        <v>105</v>
      </c>
    </row>
    <row r="471" spans="4:18" s="17" customFormat="1" ht="15.75" customHeight="1">
      <c r="D471" s="170"/>
      <c r="E471" s="170" t="s">
        <v>106</v>
      </c>
      <c r="G471" s="171"/>
      <c r="P471" s="170" t="s">
        <v>105</v>
      </c>
      <c r="Q471" s="170" t="s">
        <v>99</v>
      </c>
      <c r="R471" s="170" t="s">
        <v>107</v>
      </c>
    </row>
    <row r="472" spans="4:18" s="17" customFormat="1" ht="15.75" customHeight="1">
      <c r="D472" s="172"/>
      <c r="E472" s="172" t="s">
        <v>605</v>
      </c>
      <c r="G472" s="173">
        <v>145.46</v>
      </c>
      <c r="P472" s="172" t="s">
        <v>105</v>
      </c>
      <c r="Q472" s="172" t="s">
        <v>105</v>
      </c>
      <c r="R472" s="172" t="s">
        <v>107</v>
      </c>
    </row>
    <row r="473" spans="4:18" s="17" customFormat="1" ht="15.75" customHeight="1">
      <c r="D473" s="174"/>
      <c r="E473" s="174" t="s">
        <v>110</v>
      </c>
      <c r="G473" s="175">
        <v>145.46</v>
      </c>
      <c r="P473" s="174" t="s">
        <v>105</v>
      </c>
      <c r="Q473" s="174" t="s">
        <v>111</v>
      </c>
      <c r="R473" s="174" t="s">
        <v>107</v>
      </c>
    </row>
    <row r="474" spans="1:16" s="17" customFormat="1" ht="34.5" customHeight="1">
      <c r="A474" s="176" t="s">
        <v>606</v>
      </c>
      <c r="B474" s="176" t="s">
        <v>607</v>
      </c>
      <c r="C474" s="176" t="s">
        <v>608</v>
      </c>
      <c r="D474" s="177" t="s">
        <v>609</v>
      </c>
      <c r="E474" s="178" t="s">
        <v>610</v>
      </c>
      <c r="F474" s="176" t="s">
        <v>119</v>
      </c>
      <c r="G474" s="179">
        <v>160.006</v>
      </c>
      <c r="H474" s="180"/>
      <c r="I474" s="180">
        <f>ROUND(G474*H474,2)</f>
        <v>0</v>
      </c>
      <c r="J474" s="181">
        <v>0.0118</v>
      </c>
      <c r="K474" s="179">
        <f>G474*J474</f>
        <v>1.8880708</v>
      </c>
      <c r="L474" s="181">
        <v>0</v>
      </c>
      <c r="M474" s="179">
        <f>G474*L474</f>
        <v>0</v>
      </c>
      <c r="N474" s="182">
        <v>15</v>
      </c>
      <c r="O474" s="183">
        <v>32</v>
      </c>
      <c r="P474" s="177" t="s">
        <v>105</v>
      </c>
    </row>
    <row r="475" spans="1:16" s="17" customFormat="1" ht="13.5" customHeight="1">
      <c r="A475" s="163" t="s">
        <v>611</v>
      </c>
      <c r="B475" s="163" t="s">
        <v>100</v>
      </c>
      <c r="C475" s="163" t="s">
        <v>600</v>
      </c>
      <c r="D475" s="17" t="s">
        <v>612</v>
      </c>
      <c r="E475" s="164" t="s">
        <v>613</v>
      </c>
      <c r="F475" s="163" t="s">
        <v>119</v>
      </c>
      <c r="G475" s="165">
        <v>145.46</v>
      </c>
      <c r="H475" s="166"/>
      <c r="I475" s="166">
        <f>ROUND(G475*H475,2)</f>
        <v>0</v>
      </c>
      <c r="J475" s="167">
        <v>0</v>
      </c>
      <c r="K475" s="165">
        <f>G475*J475</f>
        <v>0</v>
      </c>
      <c r="L475" s="167">
        <v>0</v>
      </c>
      <c r="M475" s="165">
        <f>G475*L475</f>
        <v>0</v>
      </c>
      <c r="N475" s="168">
        <v>15</v>
      </c>
      <c r="O475" s="169">
        <v>16</v>
      </c>
      <c r="P475" s="17" t="s">
        <v>105</v>
      </c>
    </row>
    <row r="476" spans="1:16" s="17" customFormat="1" ht="13.5" customHeight="1">
      <c r="A476" s="163" t="s">
        <v>614</v>
      </c>
      <c r="B476" s="163" t="s">
        <v>100</v>
      </c>
      <c r="C476" s="163" t="s">
        <v>600</v>
      </c>
      <c r="D476" s="17" t="s">
        <v>615</v>
      </c>
      <c r="E476" s="164" t="s">
        <v>616</v>
      </c>
      <c r="F476" s="163" t="s">
        <v>119</v>
      </c>
      <c r="G476" s="165">
        <v>145.46</v>
      </c>
      <c r="H476" s="166"/>
      <c r="I476" s="166">
        <f>ROUND(G476*H476,2)</f>
        <v>0</v>
      </c>
      <c r="J476" s="167">
        <v>0.0003</v>
      </c>
      <c r="K476" s="165">
        <f>G476*J476</f>
        <v>0.043637999999999996</v>
      </c>
      <c r="L476" s="167">
        <v>0</v>
      </c>
      <c r="M476" s="165">
        <f>G476*L476</f>
        <v>0</v>
      </c>
      <c r="N476" s="168">
        <v>15</v>
      </c>
      <c r="O476" s="169">
        <v>16</v>
      </c>
      <c r="P476" s="17" t="s">
        <v>105</v>
      </c>
    </row>
    <row r="477" spans="1:16" s="17" customFormat="1" ht="13.5" customHeight="1">
      <c r="A477" s="163" t="s">
        <v>617</v>
      </c>
      <c r="B477" s="163" t="s">
        <v>100</v>
      </c>
      <c r="C477" s="163" t="s">
        <v>600</v>
      </c>
      <c r="D477" s="17" t="s">
        <v>618</v>
      </c>
      <c r="E477" s="164" t="s">
        <v>619</v>
      </c>
      <c r="F477" s="163" t="s">
        <v>49</v>
      </c>
      <c r="G477" s="165"/>
      <c r="H477" s="166">
        <v>6.58</v>
      </c>
      <c r="I477" s="166">
        <f>ROUND(G477*H477,2)</f>
        <v>0</v>
      </c>
      <c r="J477" s="167">
        <v>0</v>
      </c>
      <c r="K477" s="165">
        <f>G477*J477</f>
        <v>0</v>
      </c>
      <c r="L477" s="167">
        <v>0</v>
      </c>
      <c r="M477" s="165">
        <f>G477*L477</f>
        <v>0</v>
      </c>
      <c r="N477" s="168">
        <v>15</v>
      </c>
      <c r="O477" s="169">
        <v>16</v>
      </c>
      <c r="P477" s="17" t="s">
        <v>105</v>
      </c>
    </row>
    <row r="478" spans="2:16" s="135" customFormat="1" ht="12.75" customHeight="1">
      <c r="B478" s="140" t="s">
        <v>56</v>
      </c>
      <c r="D478" s="141" t="s">
        <v>620</v>
      </c>
      <c r="E478" s="141" t="s">
        <v>621</v>
      </c>
      <c r="I478" s="142">
        <f>I479</f>
        <v>0</v>
      </c>
      <c r="K478" s="143">
        <f>K479</f>
        <v>0</v>
      </c>
      <c r="M478" s="143">
        <f>M479</f>
        <v>0.3276</v>
      </c>
      <c r="P478" s="141" t="s">
        <v>99</v>
      </c>
    </row>
    <row r="479" spans="1:16" s="17" customFormat="1" ht="13.5" customHeight="1">
      <c r="A479" s="163" t="s">
        <v>622</v>
      </c>
      <c r="B479" s="163" t="s">
        <v>100</v>
      </c>
      <c r="C479" s="163" t="s">
        <v>620</v>
      </c>
      <c r="D479" s="17" t="s">
        <v>623</v>
      </c>
      <c r="E479" s="164" t="s">
        <v>624</v>
      </c>
      <c r="F479" s="163" t="s">
        <v>119</v>
      </c>
      <c r="G479" s="165">
        <v>21.84</v>
      </c>
      <c r="H479" s="166"/>
      <c r="I479" s="166">
        <f>ROUND(G479*H479,2)</f>
        <v>0</v>
      </c>
      <c r="J479" s="167">
        <v>0</v>
      </c>
      <c r="K479" s="165">
        <f>G479*J479</f>
        <v>0</v>
      </c>
      <c r="L479" s="167">
        <v>0.015</v>
      </c>
      <c r="M479" s="165">
        <f>G479*L479</f>
        <v>0.3276</v>
      </c>
      <c r="N479" s="168">
        <v>15</v>
      </c>
      <c r="O479" s="169">
        <v>16</v>
      </c>
      <c r="P479" s="17" t="s">
        <v>105</v>
      </c>
    </row>
    <row r="480" spans="2:16" s="135" customFormat="1" ht="12.75" customHeight="1">
      <c r="B480" s="140" t="s">
        <v>56</v>
      </c>
      <c r="D480" s="141" t="s">
        <v>625</v>
      </c>
      <c r="E480" s="141" t="s">
        <v>626</v>
      </c>
      <c r="I480" s="142">
        <f>SUM(I481:I497)</f>
        <v>0</v>
      </c>
      <c r="K480" s="143">
        <f>SUM(K481:K497)</f>
        <v>1.7654406000000002</v>
      </c>
      <c r="M480" s="143">
        <f>SUM(M481:M497)</f>
        <v>0.43029</v>
      </c>
      <c r="P480" s="141" t="s">
        <v>99</v>
      </c>
    </row>
    <row r="481" spans="1:16" s="17" customFormat="1" ht="24" customHeight="1">
      <c r="A481" s="163" t="s">
        <v>627</v>
      </c>
      <c r="B481" s="163" t="s">
        <v>100</v>
      </c>
      <c r="C481" s="163" t="s">
        <v>625</v>
      </c>
      <c r="D481" s="17" t="s">
        <v>628</v>
      </c>
      <c r="E481" s="164" t="s">
        <v>629</v>
      </c>
      <c r="F481" s="163" t="s">
        <v>119</v>
      </c>
      <c r="G481" s="165">
        <v>571.34</v>
      </c>
      <c r="H481" s="166"/>
      <c r="I481" s="166">
        <f>ROUND(G481*H481,2)</f>
        <v>0</v>
      </c>
      <c r="J481" s="167">
        <v>0.00012</v>
      </c>
      <c r="K481" s="165">
        <f>G481*J481</f>
        <v>0.0685608</v>
      </c>
      <c r="L481" s="167">
        <v>0</v>
      </c>
      <c r="M481" s="165">
        <f>G481*L481</f>
        <v>0</v>
      </c>
      <c r="N481" s="168">
        <v>15</v>
      </c>
      <c r="O481" s="169">
        <v>16</v>
      </c>
      <c r="P481" s="17" t="s">
        <v>105</v>
      </c>
    </row>
    <row r="482" spans="4:18" s="17" customFormat="1" ht="15.75" customHeight="1">
      <c r="D482" s="170"/>
      <c r="E482" s="170" t="s">
        <v>106</v>
      </c>
      <c r="G482" s="171"/>
      <c r="P482" s="170" t="s">
        <v>105</v>
      </c>
      <c r="Q482" s="170" t="s">
        <v>99</v>
      </c>
      <c r="R482" s="170" t="s">
        <v>107</v>
      </c>
    </row>
    <row r="483" spans="4:18" s="17" customFormat="1" ht="15.75" customHeight="1">
      <c r="D483" s="172"/>
      <c r="E483" s="172" t="s">
        <v>447</v>
      </c>
      <c r="G483" s="173">
        <v>571.34</v>
      </c>
      <c r="P483" s="172" t="s">
        <v>105</v>
      </c>
      <c r="Q483" s="172" t="s">
        <v>105</v>
      </c>
      <c r="R483" s="172" t="s">
        <v>107</v>
      </c>
    </row>
    <row r="484" spans="4:18" s="17" customFormat="1" ht="15.75" customHeight="1">
      <c r="D484" s="174"/>
      <c r="E484" s="174" t="s">
        <v>110</v>
      </c>
      <c r="G484" s="175">
        <v>571.34</v>
      </c>
      <c r="P484" s="174" t="s">
        <v>105</v>
      </c>
      <c r="Q484" s="174" t="s">
        <v>111</v>
      </c>
      <c r="R484" s="174" t="s">
        <v>107</v>
      </c>
    </row>
    <row r="485" spans="1:16" s="17" customFormat="1" ht="34.5" customHeight="1">
      <c r="A485" s="176" t="s">
        <v>630</v>
      </c>
      <c r="B485" s="176" t="s">
        <v>607</v>
      </c>
      <c r="C485" s="176" t="s">
        <v>608</v>
      </c>
      <c r="D485" s="177" t="s">
        <v>631</v>
      </c>
      <c r="E485" s="178" t="s">
        <v>632</v>
      </c>
      <c r="F485" s="176" t="s">
        <v>119</v>
      </c>
      <c r="G485" s="179">
        <v>628.474</v>
      </c>
      <c r="H485" s="180"/>
      <c r="I485" s="180">
        <f>ROUND(G485*H485,2)</f>
        <v>0</v>
      </c>
      <c r="J485" s="181">
        <v>0.0027</v>
      </c>
      <c r="K485" s="179">
        <f>G485*J485</f>
        <v>1.6968798000000003</v>
      </c>
      <c r="L485" s="181">
        <v>0</v>
      </c>
      <c r="M485" s="179">
        <f>G485*L485</f>
        <v>0</v>
      </c>
      <c r="N485" s="182">
        <v>15</v>
      </c>
      <c r="O485" s="183">
        <v>32</v>
      </c>
      <c r="P485" s="177" t="s">
        <v>105</v>
      </c>
    </row>
    <row r="486" spans="1:16" s="17" customFormat="1" ht="13.5" customHeight="1">
      <c r="A486" s="163" t="s">
        <v>633</v>
      </c>
      <c r="B486" s="163" t="s">
        <v>100</v>
      </c>
      <c r="C486" s="163" t="s">
        <v>625</v>
      </c>
      <c r="D486" s="17" t="s">
        <v>634</v>
      </c>
      <c r="E486" s="164" t="s">
        <v>635</v>
      </c>
      <c r="F486" s="163" t="s">
        <v>119</v>
      </c>
      <c r="G486" s="165">
        <v>430.29</v>
      </c>
      <c r="H486" s="166"/>
      <c r="I486" s="166">
        <f>ROUND(G486*H486,2)</f>
        <v>0</v>
      </c>
      <c r="J486" s="167">
        <v>0</v>
      </c>
      <c r="K486" s="165">
        <f>G486*J486</f>
        <v>0</v>
      </c>
      <c r="L486" s="167">
        <v>0.001</v>
      </c>
      <c r="M486" s="165">
        <f>G486*L486</f>
        <v>0.43029</v>
      </c>
      <c r="N486" s="168">
        <v>15</v>
      </c>
      <c r="O486" s="169">
        <v>16</v>
      </c>
      <c r="P486" s="17" t="s">
        <v>105</v>
      </c>
    </row>
    <row r="487" spans="4:18" s="17" customFormat="1" ht="15.75" customHeight="1">
      <c r="D487" s="170"/>
      <c r="E487" s="170" t="s">
        <v>403</v>
      </c>
      <c r="G487" s="171"/>
      <c r="P487" s="170" t="s">
        <v>105</v>
      </c>
      <c r="Q487" s="170" t="s">
        <v>99</v>
      </c>
      <c r="R487" s="170" t="s">
        <v>107</v>
      </c>
    </row>
    <row r="488" spans="4:18" s="17" customFormat="1" ht="15.75" customHeight="1">
      <c r="D488" s="170"/>
      <c r="E488" s="170" t="s">
        <v>398</v>
      </c>
      <c r="G488" s="171"/>
      <c r="P488" s="170" t="s">
        <v>105</v>
      </c>
      <c r="Q488" s="170" t="s">
        <v>99</v>
      </c>
      <c r="R488" s="170" t="s">
        <v>107</v>
      </c>
    </row>
    <row r="489" spans="4:18" s="17" customFormat="1" ht="15.75" customHeight="1">
      <c r="D489" s="170"/>
      <c r="E489" s="170" t="s">
        <v>636</v>
      </c>
      <c r="G489" s="171"/>
      <c r="P489" s="170" t="s">
        <v>105</v>
      </c>
      <c r="Q489" s="170" t="s">
        <v>99</v>
      </c>
      <c r="R489" s="170" t="s">
        <v>107</v>
      </c>
    </row>
    <row r="490" spans="4:18" s="17" customFormat="1" ht="15.75" customHeight="1">
      <c r="D490" s="172"/>
      <c r="E490" s="172" t="s">
        <v>637</v>
      </c>
      <c r="G490" s="173">
        <v>223.37</v>
      </c>
      <c r="P490" s="172" t="s">
        <v>105</v>
      </c>
      <c r="Q490" s="172" t="s">
        <v>105</v>
      </c>
      <c r="R490" s="172" t="s">
        <v>107</v>
      </c>
    </row>
    <row r="491" spans="4:18" s="17" customFormat="1" ht="15.75" customHeight="1">
      <c r="D491" s="172"/>
      <c r="E491" s="172" t="s">
        <v>638</v>
      </c>
      <c r="G491" s="173">
        <v>144.27</v>
      </c>
      <c r="P491" s="172" t="s">
        <v>105</v>
      </c>
      <c r="Q491" s="172" t="s">
        <v>105</v>
      </c>
      <c r="R491" s="172" t="s">
        <v>107</v>
      </c>
    </row>
    <row r="492" spans="4:18" s="17" customFormat="1" ht="15.75" customHeight="1">
      <c r="D492" s="170"/>
      <c r="E492" s="170" t="s">
        <v>639</v>
      </c>
      <c r="G492" s="184"/>
      <c r="P492" s="170" t="s">
        <v>105</v>
      </c>
      <c r="Q492" s="170" t="s">
        <v>99</v>
      </c>
      <c r="R492" s="170" t="s">
        <v>107</v>
      </c>
    </row>
    <row r="493" spans="4:18" s="17" customFormat="1" ht="15.75" customHeight="1">
      <c r="D493" s="172"/>
      <c r="E493" s="172" t="s">
        <v>640</v>
      </c>
      <c r="G493" s="173">
        <v>62.65</v>
      </c>
      <c r="P493" s="172" t="s">
        <v>105</v>
      </c>
      <c r="Q493" s="172" t="s">
        <v>105</v>
      </c>
      <c r="R493" s="172" t="s">
        <v>107</v>
      </c>
    </row>
    <row r="494" spans="4:18" s="17" customFormat="1" ht="15.75" customHeight="1">
      <c r="D494" s="174"/>
      <c r="E494" s="174" t="s">
        <v>110</v>
      </c>
      <c r="G494" s="175">
        <v>430.29</v>
      </c>
      <c r="P494" s="174" t="s">
        <v>105</v>
      </c>
      <c r="Q494" s="174" t="s">
        <v>111</v>
      </c>
      <c r="R494" s="174" t="s">
        <v>107</v>
      </c>
    </row>
    <row r="495" spans="1:16" s="17" customFormat="1" ht="13.5" customHeight="1">
      <c r="A495" s="163" t="s">
        <v>641</v>
      </c>
      <c r="B495" s="163" t="s">
        <v>100</v>
      </c>
      <c r="C495" s="163" t="s">
        <v>625</v>
      </c>
      <c r="D495" s="17" t="s">
        <v>642</v>
      </c>
      <c r="E495" s="164" t="s">
        <v>643</v>
      </c>
      <c r="F495" s="163" t="s">
        <v>119</v>
      </c>
      <c r="G495" s="165">
        <v>571.34</v>
      </c>
      <c r="H495" s="166"/>
      <c r="I495" s="166">
        <f>ROUND(G495*H495,2)</f>
        <v>0</v>
      </c>
      <c r="J495" s="167">
        <v>0</v>
      </c>
      <c r="K495" s="165">
        <f>G495*J495</f>
        <v>0</v>
      </c>
      <c r="L495" s="167">
        <v>0</v>
      </c>
      <c r="M495" s="165">
        <f>G495*L495</f>
        <v>0</v>
      </c>
      <c r="N495" s="168">
        <v>15</v>
      </c>
      <c r="O495" s="169">
        <v>16</v>
      </c>
      <c r="P495" s="17" t="s">
        <v>105</v>
      </c>
    </row>
    <row r="496" spans="1:16" s="17" customFormat="1" ht="13.5" customHeight="1">
      <c r="A496" s="163" t="s">
        <v>644</v>
      </c>
      <c r="B496" s="163" t="s">
        <v>100</v>
      </c>
      <c r="C496" s="163" t="s">
        <v>625</v>
      </c>
      <c r="D496" s="17" t="s">
        <v>645</v>
      </c>
      <c r="E496" s="164" t="s">
        <v>646</v>
      </c>
      <c r="F496" s="163" t="s">
        <v>119</v>
      </c>
      <c r="G496" s="165">
        <v>571.34</v>
      </c>
      <c r="H496" s="166"/>
      <c r="I496" s="166">
        <f>ROUND(G496*H496,2)</f>
        <v>0</v>
      </c>
      <c r="J496" s="167">
        <v>0</v>
      </c>
      <c r="K496" s="165">
        <f>G496*J496</f>
        <v>0</v>
      </c>
      <c r="L496" s="167">
        <v>0</v>
      </c>
      <c r="M496" s="165">
        <f>G496*L496</f>
        <v>0</v>
      </c>
      <c r="N496" s="168">
        <v>15</v>
      </c>
      <c r="O496" s="169">
        <v>16</v>
      </c>
      <c r="P496" s="17" t="s">
        <v>105</v>
      </c>
    </row>
    <row r="497" spans="1:16" s="17" customFormat="1" ht="13.5" customHeight="1">
      <c r="A497" s="163" t="s">
        <v>647</v>
      </c>
      <c r="B497" s="163" t="s">
        <v>100</v>
      </c>
      <c r="C497" s="163" t="s">
        <v>625</v>
      </c>
      <c r="D497" s="17" t="s">
        <v>648</v>
      </c>
      <c r="E497" s="164" t="s">
        <v>649</v>
      </c>
      <c r="F497" s="163" t="s">
        <v>49</v>
      </c>
      <c r="G497" s="165"/>
      <c r="H497" s="166">
        <v>0.38</v>
      </c>
      <c r="I497" s="166">
        <f>ROUND(G497*H497,2)</f>
        <v>0</v>
      </c>
      <c r="J497" s="167">
        <v>0</v>
      </c>
      <c r="K497" s="165">
        <f>G497*J497</f>
        <v>0</v>
      </c>
      <c r="L497" s="167">
        <v>0</v>
      </c>
      <c r="M497" s="165">
        <f>G497*L497</f>
        <v>0</v>
      </c>
      <c r="N497" s="168">
        <v>15</v>
      </c>
      <c r="O497" s="169">
        <v>16</v>
      </c>
      <c r="P497" s="17" t="s">
        <v>105</v>
      </c>
    </row>
    <row r="498" spans="2:16" s="135" customFormat="1" ht="12.75" customHeight="1">
      <c r="B498" s="140" t="s">
        <v>56</v>
      </c>
      <c r="D498" s="141" t="s">
        <v>650</v>
      </c>
      <c r="E498" s="141" t="s">
        <v>651</v>
      </c>
      <c r="I498" s="142">
        <f>SUM(I499:I504)</f>
        <v>0</v>
      </c>
      <c r="K498" s="143">
        <f>SUM(K499:K504)</f>
        <v>1.09095</v>
      </c>
      <c r="M498" s="143">
        <f>SUM(M499:M504)</f>
        <v>0</v>
      </c>
      <c r="P498" s="141" t="s">
        <v>99</v>
      </c>
    </row>
    <row r="499" spans="1:16" s="17" customFormat="1" ht="24" customHeight="1">
      <c r="A499" s="163" t="s">
        <v>652</v>
      </c>
      <c r="B499" s="163" t="s">
        <v>100</v>
      </c>
      <c r="C499" s="163" t="s">
        <v>650</v>
      </c>
      <c r="D499" s="17" t="s">
        <v>653</v>
      </c>
      <c r="E499" s="164" t="s">
        <v>654</v>
      </c>
      <c r="F499" s="163" t="s">
        <v>119</v>
      </c>
      <c r="G499" s="165">
        <v>145.46</v>
      </c>
      <c r="H499" s="166"/>
      <c r="I499" s="166">
        <f>ROUND(G499*H499,2)</f>
        <v>0</v>
      </c>
      <c r="J499" s="167">
        <v>0.0075</v>
      </c>
      <c r="K499" s="165">
        <f>G499*J499</f>
        <v>1.09095</v>
      </c>
      <c r="L499" s="167">
        <v>0</v>
      </c>
      <c r="M499" s="165">
        <f>G499*L499</f>
        <v>0</v>
      </c>
      <c r="N499" s="168">
        <v>15</v>
      </c>
      <c r="O499" s="169">
        <v>16</v>
      </c>
      <c r="P499" s="17" t="s">
        <v>105</v>
      </c>
    </row>
    <row r="500" spans="4:18" s="17" customFormat="1" ht="15.75" customHeight="1">
      <c r="D500" s="170"/>
      <c r="E500" s="170" t="s">
        <v>106</v>
      </c>
      <c r="G500" s="171"/>
      <c r="P500" s="170" t="s">
        <v>105</v>
      </c>
      <c r="Q500" s="170" t="s">
        <v>99</v>
      </c>
      <c r="R500" s="170" t="s">
        <v>107</v>
      </c>
    </row>
    <row r="501" spans="4:18" s="17" customFormat="1" ht="15.75" customHeight="1">
      <c r="D501" s="172"/>
      <c r="E501" s="172" t="s">
        <v>236</v>
      </c>
      <c r="G501" s="173">
        <v>98.84</v>
      </c>
      <c r="P501" s="172" t="s">
        <v>105</v>
      </c>
      <c r="Q501" s="172" t="s">
        <v>105</v>
      </c>
      <c r="R501" s="172" t="s">
        <v>107</v>
      </c>
    </row>
    <row r="502" spans="4:18" s="17" customFormat="1" ht="15.75" customHeight="1">
      <c r="D502" s="172"/>
      <c r="E502" s="172" t="s">
        <v>237</v>
      </c>
      <c r="G502" s="173">
        <v>46.62</v>
      </c>
      <c r="P502" s="172" t="s">
        <v>105</v>
      </c>
      <c r="Q502" s="172" t="s">
        <v>105</v>
      </c>
      <c r="R502" s="172" t="s">
        <v>107</v>
      </c>
    </row>
    <row r="503" spans="4:18" s="17" customFormat="1" ht="15.75" customHeight="1">
      <c r="D503" s="174"/>
      <c r="E503" s="174" t="s">
        <v>110</v>
      </c>
      <c r="G503" s="175">
        <v>145.46</v>
      </c>
      <c r="P503" s="174" t="s">
        <v>105</v>
      </c>
      <c r="Q503" s="174" t="s">
        <v>111</v>
      </c>
      <c r="R503" s="174" t="s">
        <v>107</v>
      </c>
    </row>
    <row r="504" spans="1:16" s="17" customFormat="1" ht="13.5" customHeight="1">
      <c r="A504" s="163" t="s">
        <v>655</v>
      </c>
      <c r="B504" s="163" t="s">
        <v>100</v>
      </c>
      <c r="C504" s="163" t="s">
        <v>650</v>
      </c>
      <c r="D504" s="17" t="s">
        <v>656</v>
      </c>
      <c r="E504" s="164" t="s">
        <v>657</v>
      </c>
      <c r="F504" s="163" t="s">
        <v>49</v>
      </c>
      <c r="G504" s="165"/>
      <c r="H504" s="166">
        <v>0.8</v>
      </c>
      <c r="I504" s="166">
        <f>ROUND(G504*H504,2)</f>
        <v>0</v>
      </c>
      <c r="J504" s="167">
        <v>0</v>
      </c>
      <c r="K504" s="165">
        <f>G504*J504</f>
        <v>0</v>
      </c>
      <c r="L504" s="167">
        <v>0</v>
      </c>
      <c r="M504" s="165">
        <f>G504*L504</f>
        <v>0</v>
      </c>
      <c r="N504" s="168">
        <v>15</v>
      </c>
      <c r="O504" s="169">
        <v>16</v>
      </c>
      <c r="P504" s="17" t="s">
        <v>105</v>
      </c>
    </row>
    <row r="505" spans="2:16" s="135" customFormat="1" ht="12.75" customHeight="1">
      <c r="B505" s="140" t="s">
        <v>56</v>
      </c>
      <c r="D505" s="141" t="s">
        <v>658</v>
      </c>
      <c r="E505" s="141" t="s">
        <v>659</v>
      </c>
      <c r="I505" s="142">
        <f>SUM(I506:I514)</f>
        <v>0</v>
      </c>
      <c r="K505" s="143">
        <f>SUM(K506:K514)</f>
        <v>6.546876</v>
      </c>
      <c r="M505" s="143">
        <f>SUM(M506:M514)</f>
        <v>0</v>
      </c>
      <c r="P505" s="141" t="s">
        <v>99</v>
      </c>
    </row>
    <row r="506" spans="1:16" s="17" customFormat="1" ht="24" customHeight="1">
      <c r="A506" s="163" t="s">
        <v>660</v>
      </c>
      <c r="B506" s="163" t="s">
        <v>100</v>
      </c>
      <c r="C506" s="163" t="s">
        <v>658</v>
      </c>
      <c r="D506" s="17" t="s">
        <v>661</v>
      </c>
      <c r="E506" s="164" t="s">
        <v>662</v>
      </c>
      <c r="F506" s="163" t="s">
        <v>119</v>
      </c>
      <c r="G506" s="165">
        <v>330.4</v>
      </c>
      <c r="H506" s="166"/>
      <c r="I506" s="166">
        <f>ROUND(G506*H506,2)</f>
        <v>0</v>
      </c>
      <c r="J506" s="167">
        <v>0.003</v>
      </c>
      <c r="K506" s="165">
        <f>G506*J506</f>
        <v>0.9912</v>
      </c>
      <c r="L506" s="167">
        <v>0</v>
      </c>
      <c r="M506" s="165">
        <f>G506*L506</f>
        <v>0</v>
      </c>
      <c r="N506" s="168">
        <v>15</v>
      </c>
      <c r="O506" s="169">
        <v>16</v>
      </c>
      <c r="P506" s="17" t="s">
        <v>105</v>
      </c>
    </row>
    <row r="507" spans="4:18" s="17" customFormat="1" ht="15.75" customHeight="1">
      <c r="D507" s="170"/>
      <c r="E507" s="170" t="s">
        <v>106</v>
      </c>
      <c r="G507" s="171"/>
      <c r="P507" s="170" t="s">
        <v>105</v>
      </c>
      <c r="Q507" s="170" t="s">
        <v>99</v>
      </c>
      <c r="R507" s="170" t="s">
        <v>107</v>
      </c>
    </row>
    <row r="508" spans="4:18" s="17" customFormat="1" ht="15.75" customHeight="1">
      <c r="D508" s="172"/>
      <c r="E508" s="172" t="s">
        <v>663</v>
      </c>
      <c r="G508" s="173">
        <v>330.4</v>
      </c>
      <c r="P508" s="172" t="s">
        <v>105</v>
      </c>
      <c r="Q508" s="172" t="s">
        <v>105</v>
      </c>
      <c r="R508" s="172" t="s">
        <v>107</v>
      </c>
    </row>
    <row r="509" spans="4:18" s="17" customFormat="1" ht="15.75" customHeight="1">
      <c r="D509" s="174"/>
      <c r="E509" s="174" t="s">
        <v>110</v>
      </c>
      <c r="G509" s="175">
        <v>330.4</v>
      </c>
      <c r="P509" s="174" t="s">
        <v>105</v>
      </c>
      <c r="Q509" s="174" t="s">
        <v>111</v>
      </c>
      <c r="R509" s="174" t="s">
        <v>107</v>
      </c>
    </row>
    <row r="510" spans="1:16" s="17" customFormat="1" ht="24" customHeight="1">
      <c r="A510" s="176" t="s">
        <v>664</v>
      </c>
      <c r="B510" s="176" t="s">
        <v>607</v>
      </c>
      <c r="C510" s="176" t="s">
        <v>608</v>
      </c>
      <c r="D510" s="177" t="s">
        <v>665</v>
      </c>
      <c r="E510" s="178" t="s">
        <v>666</v>
      </c>
      <c r="F510" s="176" t="s">
        <v>119</v>
      </c>
      <c r="G510" s="179">
        <v>363.44</v>
      </c>
      <c r="H510" s="180"/>
      <c r="I510" s="180">
        <f>ROUND(G510*H510,2)</f>
        <v>0</v>
      </c>
      <c r="J510" s="181">
        <v>0.015</v>
      </c>
      <c r="K510" s="179">
        <f>G510*J510</f>
        <v>5.4516</v>
      </c>
      <c r="L510" s="181">
        <v>0</v>
      </c>
      <c r="M510" s="179">
        <f>G510*L510</f>
        <v>0</v>
      </c>
      <c r="N510" s="182">
        <v>15</v>
      </c>
      <c r="O510" s="183">
        <v>32</v>
      </c>
      <c r="P510" s="177" t="s">
        <v>105</v>
      </c>
    </row>
    <row r="511" spans="1:16" s="17" customFormat="1" ht="13.5" customHeight="1">
      <c r="A511" s="163" t="s">
        <v>667</v>
      </c>
      <c r="B511" s="163" t="s">
        <v>100</v>
      </c>
      <c r="C511" s="163" t="s">
        <v>658</v>
      </c>
      <c r="D511" s="17" t="s">
        <v>668</v>
      </c>
      <c r="E511" s="164" t="s">
        <v>669</v>
      </c>
      <c r="F511" s="163" t="s">
        <v>119</v>
      </c>
      <c r="G511" s="165">
        <v>330.4</v>
      </c>
      <c r="H511" s="166"/>
      <c r="I511" s="166">
        <f>ROUND(G511*H511,2)</f>
        <v>0</v>
      </c>
      <c r="J511" s="167">
        <v>0</v>
      </c>
      <c r="K511" s="165">
        <f>G511*J511</f>
        <v>0</v>
      </c>
      <c r="L511" s="167">
        <v>0</v>
      </c>
      <c r="M511" s="165">
        <f>G511*L511</f>
        <v>0</v>
      </c>
      <c r="N511" s="168">
        <v>15</v>
      </c>
      <c r="O511" s="169">
        <v>16</v>
      </c>
      <c r="P511" s="17" t="s">
        <v>105</v>
      </c>
    </row>
    <row r="512" spans="1:16" s="17" customFormat="1" ht="13.5" customHeight="1">
      <c r="A512" s="163" t="s">
        <v>670</v>
      </c>
      <c r="B512" s="163" t="s">
        <v>100</v>
      </c>
      <c r="C512" s="163" t="s">
        <v>658</v>
      </c>
      <c r="D512" s="17" t="s">
        <v>671</v>
      </c>
      <c r="E512" s="164" t="s">
        <v>672</v>
      </c>
      <c r="F512" s="163" t="s">
        <v>119</v>
      </c>
      <c r="G512" s="165">
        <v>330.4</v>
      </c>
      <c r="H512" s="166"/>
      <c r="I512" s="166">
        <f>ROUND(G512*H512,2)</f>
        <v>0</v>
      </c>
      <c r="J512" s="167">
        <v>0.0003</v>
      </c>
      <c r="K512" s="165">
        <f>G512*J512</f>
        <v>0.09911999999999999</v>
      </c>
      <c r="L512" s="167">
        <v>0</v>
      </c>
      <c r="M512" s="165">
        <f>G512*L512</f>
        <v>0</v>
      </c>
      <c r="N512" s="168">
        <v>15</v>
      </c>
      <c r="O512" s="169">
        <v>16</v>
      </c>
      <c r="P512" s="17" t="s">
        <v>105</v>
      </c>
    </row>
    <row r="513" spans="1:16" s="17" customFormat="1" ht="13.5" customHeight="1">
      <c r="A513" s="163" t="s">
        <v>673</v>
      </c>
      <c r="B513" s="163" t="s">
        <v>100</v>
      </c>
      <c r="C513" s="163" t="s">
        <v>658</v>
      </c>
      <c r="D513" s="17" t="s">
        <v>674</v>
      </c>
      <c r="E513" s="164" t="s">
        <v>675</v>
      </c>
      <c r="F513" s="163" t="s">
        <v>173</v>
      </c>
      <c r="G513" s="165">
        <v>165.2</v>
      </c>
      <c r="H513" s="166"/>
      <c r="I513" s="166">
        <f>ROUND(G513*H513,2)</f>
        <v>0</v>
      </c>
      <c r="J513" s="167">
        <v>3E-05</v>
      </c>
      <c r="K513" s="165">
        <f>G513*J513</f>
        <v>0.0049559999999999995</v>
      </c>
      <c r="L513" s="167">
        <v>0</v>
      </c>
      <c r="M513" s="165">
        <f>G513*L513</f>
        <v>0</v>
      </c>
      <c r="N513" s="168">
        <v>15</v>
      </c>
      <c r="O513" s="169">
        <v>16</v>
      </c>
      <c r="P513" s="17" t="s">
        <v>105</v>
      </c>
    </row>
    <row r="514" spans="1:16" s="17" customFormat="1" ht="13.5" customHeight="1">
      <c r="A514" s="163" t="s">
        <v>676</v>
      </c>
      <c r="B514" s="163" t="s">
        <v>100</v>
      </c>
      <c r="C514" s="163" t="s">
        <v>658</v>
      </c>
      <c r="D514" s="17" t="s">
        <v>677</v>
      </c>
      <c r="E514" s="164" t="s">
        <v>678</v>
      </c>
      <c r="F514" s="163" t="s">
        <v>49</v>
      </c>
      <c r="G514" s="165"/>
      <c r="H514" s="166">
        <v>3.37</v>
      </c>
      <c r="I514" s="166">
        <f>ROUND(G514*H514,2)</f>
        <v>0</v>
      </c>
      <c r="J514" s="167">
        <v>0</v>
      </c>
      <c r="K514" s="165">
        <f>G514*J514</f>
        <v>0</v>
      </c>
      <c r="L514" s="167">
        <v>0</v>
      </c>
      <c r="M514" s="165">
        <f>G514*L514</f>
        <v>0</v>
      </c>
      <c r="N514" s="168">
        <v>15</v>
      </c>
      <c r="O514" s="169">
        <v>16</v>
      </c>
      <c r="P514" s="17" t="s">
        <v>105</v>
      </c>
    </row>
    <row r="515" spans="2:16" s="135" customFormat="1" ht="12.75" customHeight="1">
      <c r="B515" s="140" t="s">
        <v>56</v>
      </c>
      <c r="D515" s="141" t="s">
        <v>679</v>
      </c>
      <c r="E515" s="141" t="s">
        <v>680</v>
      </c>
      <c r="I515" s="142">
        <f>SUM(I516:I519)</f>
        <v>0</v>
      </c>
      <c r="K515" s="143">
        <f>SUM(K516:K519)</f>
        <v>0</v>
      </c>
      <c r="M515" s="143">
        <f>SUM(M516:M519)</f>
        <v>0</v>
      </c>
      <c r="P515" s="141" t="s">
        <v>99</v>
      </c>
    </row>
    <row r="516" spans="1:16" s="17" customFormat="1" ht="34.5" customHeight="1">
      <c r="A516" s="163" t="s">
        <v>681</v>
      </c>
      <c r="B516" s="163" t="s">
        <v>100</v>
      </c>
      <c r="C516" s="163" t="s">
        <v>246</v>
      </c>
      <c r="D516" s="17" t="s">
        <v>682</v>
      </c>
      <c r="E516" s="164" t="s">
        <v>683</v>
      </c>
      <c r="F516" s="163" t="s">
        <v>55</v>
      </c>
      <c r="G516" s="165">
        <v>45</v>
      </c>
      <c r="H516" s="166"/>
      <c r="I516" s="166">
        <f>ROUND(G516*H516,2)</f>
        <v>0</v>
      </c>
      <c r="J516" s="167">
        <v>0</v>
      </c>
      <c r="K516" s="165">
        <f>G516*J516</f>
        <v>0</v>
      </c>
      <c r="L516" s="167">
        <v>0</v>
      </c>
      <c r="M516" s="165">
        <f>G516*L516</f>
        <v>0</v>
      </c>
      <c r="N516" s="168">
        <v>15</v>
      </c>
      <c r="O516" s="169">
        <v>16</v>
      </c>
      <c r="P516" s="17" t="s">
        <v>105</v>
      </c>
    </row>
    <row r="517" spans="4:18" s="17" customFormat="1" ht="15.75" customHeight="1">
      <c r="D517" s="170"/>
      <c r="E517" s="170" t="s">
        <v>106</v>
      </c>
      <c r="G517" s="171"/>
      <c r="P517" s="170" t="s">
        <v>105</v>
      </c>
      <c r="Q517" s="170" t="s">
        <v>99</v>
      </c>
      <c r="R517" s="170" t="s">
        <v>107</v>
      </c>
    </row>
    <row r="518" spans="4:18" s="17" customFormat="1" ht="15.75" customHeight="1">
      <c r="D518" s="172"/>
      <c r="E518" s="172" t="s">
        <v>684</v>
      </c>
      <c r="G518" s="173">
        <v>45</v>
      </c>
      <c r="P518" s="172" t="s">
        <v>105</v>
      </c>
      <c r="Q518" s="172" t="s">
        <v>105</v>
      </c>
      <c r="R518" s="172" t="s">
        <v>107</v>
      </c>
    </row>
    <row r="519" spans="4:18" s="17" customFormat="1" ht="15.75" customHeight="1">
      <c r="D519" s="174"/>
      <c r="E519" s="174" t="s">
        <v>110</v>
      </c>
      <c r="G519" s="175">
        <v>45</v>
      </c>
      <c r="P519" s="174" t="s">
        <v>105</v>
      </c>
      <c r="Q519" s="174" t="s">
        <v>111</v>
      </c>
      <c r="R519" s="174" t="s">
        <v>107</v>
      </c>
    </row>
    <row r="520" spans="2:16" s="135" customFormat="1" ht="12.75" customHeight="1">
      <c r="B520" s="140" t="s">
        <v>56</v>
      </c>
      <c r="D520" s="141" t="s">
        <v>685</v>
      </c>
      <c r="E520" s="141" t="s">
        <v>686</v>
      </c>
      <c r="I520" s="142">
        <f>SUM(I521:I525)</f>
        <v>0</v>
      </c>
      <c r="K520" s="143">
        <f>SUM(K521:K525)</f>
        <v>1.51745</v>
      </c>
      <c r="M520" s="143">
        <f>SUM(M521:M525)</f>
        <v>0</v>
      </c>
      <c r="P520" s="141" t="s">
        <v>99</v>
      </c>
    </row>
    <row r="521" spans="1:16" s="17" customFormat="1" ht="13.5" customHeight="1">
      <c r="A521" s="163" t="s">
        <v>687</v>
      </c>
      <c r="B521" s="163" t="s">
        <v>100</v>
      </c>
      <c r="C521" s="163" t="s">
        <v>685</v>
      </c>
      <c r="D521" s="17" t="s">
        <v>688</v>
      </c>
      <c r="E521" s="164" t="s">
        <v>689</v>
      </c>
      <c r="F521" s="163" t="s">
        <v>119</v>
      </c>
      <c r="G521" s="165">
        <v>3749</v>
      </c>
      <c r="H521" s="166"/>
      <c r="I521" s="166">
        <f>ROUND(G521*H521,2)</f>
        <v>0</v>
      </c>
      <c r="J521" s="167">
        <v>0</v>
      </c>
      <c r="K521" s="165">
        <f>G521*J521</f>
        <v>0</v>
      </c>
      <c r="L521" s="167">
        <v>0</v>
      </c>
      <c r="M521" s="165">
        <f>G521*L521</f>
        <v>0</v>
      </c>
      <c r="N521" s="168">
        <v>15</v>
      </c>
      <c r="O521" s="169">
        <v>16</v>
      </c>
      <c r="P521" s="17" t="s">
        <v>105</v>
      </c>
    </row>
    <row r="522" spans="4:18" s="17" customFormat="1" ht="15.75" customHeight="1">
      <c r="D522" s="170"/>
      <c r="E522" s="170" t="s">
        <v>257</v>
      </c>
      <c r="G522" s="171"/>
      <c r="P522" s="170" t="s">
        <v>105</v>
      </c>
      <c r="Q522" s="170" t="s">
        <v>99</v>
      </c>
      <c r="R522" s="170" t="s">
        <v>107</v>
      </c>
    </row>
    <row r="523" spans="4:18" s="17" customFormat="1" ht="15.75" customHeight="1">
      <c r="D523" s="172"/>
      <c r="E523" s="172" t="s">
        <v>690</v>
      </c>
      <c r="G523" s="173">
        <v>3749</v>
      </c>
      <c r="P523" s="172" t="s">
        <v>105</v>
      </c>
      <c r="Q523" s="172" t="s">
        <v>105</v>
      </c>
      <c r="R523" s="172" t="s">
        <v>107</v>
      </c>
    </row>
    <row r="524" spans="4:18" s="17" customFormat="1" ht="15.75" customHeight="1">
      <c r="D524" s="174"/>
      <c r="E524" s="174" t="s">
        <v>110</v>
      </c>
      <c r="G524" s="175">
        <v>3749</v>
      </c>
      <c r="P524" s="174" t="s">
        <v>105</v>
      </c>
      <c r="Q524" s="174" t="s">
        <v>111</v>
      </c>
      <c r="R524" s="174" t="s">
        <v>107</v>
      </c>
    </row>
    <row r="525" spans="1:16" s="17" customFormat="1" ht="24" customHeight="1">
      <c r="A525" s="163" t="s">
        <v>691</v>
      </c>
      <c r="B525" s="163" t="s">
        <v>100</v>
      </c>
      <c r="C525" s="163" t="s">
        <v>685</v>
      </c>
      <c r="D525" s="17" t="s">
        <v>692</v>
      </c>
      <c r="E525" s="164" t="s">
        <v>693</v>
      </c>
      <c r="F525" s="163" t="s">
        <v>119</v>
      </c>
      <c r="G525" s="165">
        <v>4895</v>
      </c>
      <c r="H525" s="166"/>
      <c r="I525" s="166">
        <f>ROUND(G525*H525,2)</f>
        <v>0</v>
      </c>
      <c r="J525" s="167">
        <v>0.00031</v>
      </c>
      <c r="K525" s="165">
        <f>G525*J525</f>
        <v>1.51745</v>
      </c>
      <c r="L525" s="167">
        <v>0</v>
      </c>
      <c r="M525" s="165">
        <f>G525*L525</f>
        <v>0</v>
      </c>
      <c r="N525" s="168">
        <v>15</v>
      </c>
      <c r="O525" s="169">
        <v>16</v>
      </c>
      <c r="P525" s="17" t="s">
        <v>105</v>
      </c>
    </row>
    <row r="526" spans="5:13" s="148" customFormat="1" ht="12.75" customHeight="1">
      <c r="E526" s="149" t="s">
        <v>80</v>
      </c>
      <c r="I526" s="150">
        <f>I14+I228</f>
        <v>0</v>
      </c>
      <c r="K526" s="151">
        <f>K14+K228</f>
        <v>229.35609115000003</v>
      </c>
      <c r="M526" s="151">
        <f>M14+M228</f>
        <v>174.71483750000002</v>
      </c>
    </row>
  </sheetData>
  <sheetProtection/>
  <printOptions horizontalCentered="1"/>
  <pageMargins left="0.7874015748031497" right="0.7874015748031497" top="0.5905511811023623" bottom="0.5905511811023623" header="0" footer="0.1968503937007874"/>
  <pageSetup fitToHeight="999" horizontalDpi="600" verticalDpi="600" orientation="landscape" paperSize="9" r:id="rId1"/>
  <headerFooter alignWithMargins="0">
    <oddFooter>&amp;C&amp;8Stránka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Čončka Radomír</cp:lastModifiedBy>
  <cp:lastPrinted>2015-11-22T10:05:29Z</cp:lastPrinted>
  <dcterms:modified xsi:type="dcterms:W3CDTF">2015-11-26T10:58:21Z</dcterms:modified>
  <cp:category/>
  <cp:version/>
  <cp:contentType/>
  <cp:contentStatus/>
</cp:coreProperties>
</file>