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0" windowWidth="18735" windowHeight="12210" activeTab="5"/>
  </bookViews>
  <sheets>
    <sheet name="Stavba" sheetId="1" r:id="rId1"/>
    <sheet name="VzorPolozky" sheetId="10" state="hidden" r:id="rId2"/>
    <sheet name="VRN" sheetId="12" r:id="rId3"/>
    <sheet name="ASŘ" sheetId="13" r:id="rId4"/>
    <sheet name="ZTI" sheetId="14" r:id="rId5"/>
    <sheet name="VNI ROZVODY" sheetId="15" r:id="rId6"/>
    <sheet name="VNĚ ROZVODY" sheetId="16" r:id="rId7"/>
    <sheet name="PŘÍPOJKA VODY" sheetId="17" r:id="rId8"/>
    <sheet name="Pokyny pro vyplnění" sheetId="11" r:id="rId9"/>
  </sheets>
  <externalReferences>
    <externalReference r:id="rId10"/>
  </externalReferences>
  <definedNames>
    <definedName name="CelkemDPHVypocet" localSheetId="0">Stavba!$H$48</definedName>
    <definedName name="CenaCelkem">Stavba!$G$29</definedName>
    <definedName name="CenaCelkemBezDPH">Stavba!$G$28</definedName>
    <definedName name="CenaCelkemVypocet" localSheetId="0">Stavba!$I$48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3">ASŘ!$1:$7</definedName>
    <definedName name="_xlnm.Print_Titles" localSheetId="7">'PŘÍPOJKA VODY'!$1:$7</definedName>
    <definedName name="_xlnm.Print_Titles" localSheetId="6">'VNĚ ROZVODY'!$1:$7</definedName>
    <definedName name="_xlnm.Print_Titles" localSheetId="5">'VNI ROZVODY'!$1:$7</definedName>
    <definedName name="_xlnm.Print_Titles" localSheetId="2">VRN!$1:$7</definedName>
    <definedName name="_xlnm.Print_Titles" localSheetId="4">ZTI!$1:$7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ASŘ!$A$1:$W$475</definedName>
    <definedName name="_xlnm.Print_Area" localSheetId="7">'PŘÍPOJKA VODY'!$A$1:$W$103</definedName>
    <definedName name="_xlnm.Print_Area" localSheetId="0">Stavba!$A$1:$J$91</definedName>
    <definedName name="_xlnm.Print_Area" localSheetId="6">'VNĚ ROZVODY'!$A$1:$W$184</definedName>
    <definedName name="_xlnm.Print_Area" localSheetId="5">'VNI ROZVODY'!$A$1:$W$79</definedName>
    <definedName name="_xlnm.Print_Area" localSheetId="2">VRN!$A$1:$W$19</definedName>
    <definedName name="_xlnm.Print_Area" localSheetId="4">ZTI!$A$1:$W$170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Stavba!$F$48</definedName>
    <definedName name="ZakladDPHZakl">Stavba!$G$25</definedName>
    <definedName name="ZakladDPHZaklVypocet" localSheetId="0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 calcMode="manual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8" i="1" l="1"/>
  <c r="BA87" i="17"/>
  <c r="BA69" i="17"/>
  <c r="BA67" i="17"/>
  <c r="BA53" i="17"/>
  <c r="BA28" i="17"/>
  <c r="BA20" i="17"/>
  <c r="BA16" i="17"/>
  <c r="G9" i="17"/>
  <c r="G12" i="17"/>
  <c r="G15" i="17"/>
  <c r="G19" i="17"/>
  <c r="G21" i="17"/>
  <c r="G25" i="17"/>
  <c r="G27" i="17"/>
  <c r="G31" i="17"/>
  <c r="G35" i="17"/>
  <c r="G39" i="17"/>
  <c r="G43" i="17"/>
  <c r="I9" i="17"/>
  <c r="I12" i="17"/>
  <c r="I15" i="17"/>
  <c r="I19" i="17"/>
  <c r="I21" i="17"/>
  <c r="I25" i="17"/>
  <c r="I27" i="17"/>
  <c r="I31" i="17"/>
  <c r="I35" i="17"/>
  <c r="I39" i="17"/>
  <c r="I43" i="17"/>
  <c r="K9" i="17"/>
  <c r="K12" i="17"/>
  <c r="K15" i="17"/>
  <c r="K19" i="17"/>
  <c r="K21" i="17"/>
  <c r="K25" i="17"/>
  <c r="K27" i="17"/>
  <c r="K31" i="17"/>
  <c r="K35" i="17"/>
  <c r="K39" i="17"/>
  <c r="K43" i="17"/>
  <c r="M9" i="17"/>
  <c r="M8" i="17" s="1"/>
  <c r="M12" i="17"/>
  <c r="M15" i="17"/>
  <c r="M19" i="17"/>
  <c r="M21" i="17"/>
  <c r="M25" i="17"/>
  <c r="M27" i="17"/>
  <c r="M31" i="17"/>
  <c r="M35" i="17"/>
  <c r="M39" i="17"/>
  <c r="M43" i="17"/>
  <c r="O9" i="17"/>
  <c r="O12" i="17"/>
  <c r="O15" i="17"/>
  <c r="O19" i="17"/>
  <c r="O21" i="17"/>
  <c r="O25" i="17"/>
  <c r="O27" i="17"/>
  <c r="O31" i="17"/>
  <c r="O35" i="17"/>
  <c r="O39" i="17"/>
  <c r="O43" i="17"/>
  <c r="Q9" i="17"/>
  <c r="Q12" i="17"/>
  <c r="Q15" i="17"/>
  <c r="Q19" i="17"/>
  <c r="Q21" i="17"/>
  <c r="Q25" i="17"/>
  <c r="Q27" i="17"/>
  <c r="Q31" i="17"/>
  <c r="Q35" i="17"/>
  <c r="Q39" i="17"/>
  <c r="Q43" i="17"/>
  <c r="V9" i="17"/>
  <c r="V12" i="17"/>
  <c r="V15" i="17"/>
  <c r="V19" i="17"/>
  <c r="V21" i="17"/>
  <c r="V25" i="17"/>
  <c r="V27" i="17"/>
  <c r="V31" i="17"/>
  <c r="V35" i="17"/>
  <c r="V39" i="17"/>
  <c r="V43" i="17"/>
  <c r="G47" i="17"/>
  <c r="I47" i="17"/>
  <c r="I46" i="17"/>
  <c r="K47" i="17"/>
  <c r="K46" i="17" s="1"/>
  <c r="O47" i="17"/>
  <c r="O46" i="17" s="1"/>
  <c r="Q47" i="17"/>
  <c r="Q46" i="17"/>
  <c r="V47" i="17"/>
  <c r="V46" i="17" s="1"/>
  <c r="G52" i="17"/>
  <c r="G54" i="17"/>
  <c r="G51" i="17" s="1"/>
  <c r="G57" i="17"/>
  <c r="I52" i="17"/>
  <c r="I54" i="17"/>
  <c r="I51" i="17" s="1"/>
  <c r="I57" i="17"/>
  <c r="K52" i="17"/>
  <c r="K54" i="17"/>
  <c r="K57" i="17"/>
  <c r="M52" i="17"/>
  <c r="M54" i="17"/>
  <c r="M57" i="17"/>
  <c r="O52" i="17"/>
  <c r="O54" i="17"/>
  <c r="O51" i="17" s="1"/>
  <c r="O57" i="17"/>
  <c r="Q52" i="17"/>
  <c r="Q54" i="17"/>
  <c r="Q51" i="17" s="1"/>
  <c r="Q57" i="17"/>
  <c r="V52" i="17"/>
  <c r="V54" i="17"/>
  <c r="V57" i="17"/>
  <c r="G62" i="17"/>
  <c r="G64" i="17"/>
  <c r="M64" i="17" s="1"/>
  <c r="G66" i="17"/>
  <c r="G68" i="17"/>
  <c r="G70" i="17"/>
  <c r="G71" i="17"/>
  <c r="M71" i="17" s="1"/>
  <c r="G72" i="17"/>
  <c r="M72" i="17" s="1"/>
  <c r="G75" i="17"/>
  <c r="G78" i="17"/>
  <c r="I62" i="17"/>
  <c r="I64" i="17"/>
  <c r="I66" i="17"/>
  <c r="I68" i="17"/>
  <c r="I70" i="17"/>
  <c r="I71" i="17"/>
  <c r="I72" i="17"/>
  <c r="I75" i="17"/>
  <c r="I78" i="17"/>
  <c r="K62" i="17"/>
  <c r="K64" i="17"/>
  <c r="K66" i="17"/>
  <c r="K68" i="17"/>
  <c r="K70" i="17"/>
  <c r="K71" i="17"/>
  <c r="K72" i="17"/>
  <c r="K75" i="17"/>
  <c r="K78" i="17"/>
  <c r="M62" i="17"/>
  <c r="M68" i="17"/>
  <c r="M70" i="17"/>
  <c r="M75" i="17"/>
  <c r="M78" i="17"/>
  <c r="O62" i="17"/>
  <c r="O64" i="17"/>
  <c r="O66" i="17"/>
  <c r="O68" i="17"/>
  <c r="O70" i="17"/>
  <c r="O71" i="17"/>
  <c r="O72" i="17"/>
  <c r="O75" i="17"/>
  <c r="O78" i="17"/>
  <c r="Q62" i="17"/>
  <c r="Q64" i="17"/>
  <c r="Q66" i="17"/>
  <c r="Q68" i="17"/>
  <c r="Q70" i="17"/>
  <c r="Q71" i="17"/>
  <c r="Q72" i="17"/>
  <c r="Q75" i="17"/>
  <c r="Q78" i="17"/>
  <c r="V62" i="17"/>
  <c r="V64" i="17"/>
  <c r="V66" i="17"/>
  <c r="V68" i="17"/>
  <c r="V70" i="17"/>
  <c r="V71" i="17"/>
  <c r="V72" i="17"/>
  <c r="V75" i="17"/>
  <c r="V78" i="17"/>
  <c r="G80" i="17"/>
  <c r="M80" i="17" s="1"/>
  <c r="G84" i="17"/>
  <c r="G86" i="17"/>
  <c r="G88" i="17"/>
  <c r="M88" i="17" s="1"/>
  <c r="G89" i="17"/>
  <c r="M89" i="17" s="1"/>
  <c r="G90" i="17"/>
  <c r="G91" i="17"/>
  <c r="G92" i="17"/>
  <c r="M92" i="17" s="1"/>
  <c r="G79" i="17"/>
  <c r="I64" i="1" s="1"/>
  <c r="I80" i="17"/>
  <c r="I84" i="17"/>
  <c r="I86" i="17"/>
  <c r="I88" i="17"/>
  <c r="I89" i="17"/>
  <c r="I90" i="17"/>
  <c r="I91" i="17"/>
  <c r="I92" i="17"/>
  <c r="K80" i="17"/>
  <c r="K84" i="17"/>
  <c r="K86" i="17"/>
  <c r="K88" i="17"/>
  <c r="K89" i="17"/>
  <c r="K90" i="17"/>
  <c r="K91" i="17"/>
  <c r="K92" i="17"/>
  <c r="M84" i="17"/>
  <c r="M86" i="17"/>
  <c r="M90" i="17"/>
  <c r="M91" i="17"/>
  <c r="O80" i="17"/>
  <c r="O84" i="17"/>
  <c r="O86" i="17"/>
  <c r="O88" i="17"/>
  <c r="O89" i="17"/>
  <c r="O90" i="17"/>
  <c r="O91" i="17"/>
  <c r="O92" i="17"/>
  <c r="O79" i="17"/>
  <c r="Q80" i="17"/>
  <c r="Q84" i="17"/>
  <c r="Q86" i="17"/>
  <c r="Q79" i="17" s="1"/>
  <c r="Q88" i="17"/>
  <c r="Q89" i="17"/>
  <c r="Q90" i="17"/>
  <c r="Q91" i="17"/>
  <c r="Q92" i="17"/>
  <c r="V80" i="17"/>
  <c r="V84" i="17"/>
  <c r="V86" i="17"/>
  <c r="V88" i="17"/>
  <c r="V89" i="17"/>
  <c r="V90" i="17"/>
  <c r="V91" i="17"/>
  <c r="V92" i="17"/>
  <c r="G94" i="17"/>
  <c r="M94" i="17" s="1"/>
  <c r="M93" i="17" s="1"/>
  <c r="G93" i="17"/>
  <c r="I94" i="17"/>
  <c r="I93" i="17" s="1"/>
  <c r="K94" i="17"/>
  <c r="K93" i="17"/>
  <c r="O94" i="17"/>
  <c r="O93" i="17"/>
  <c r="Q94" i="17"/>
  <c r="Q93" i="17" s="1"/>
  <c r="V94" i="17"/>
  <c r="V93" i="17"/>
  <c r="AE97" i="17"/>
  <c r="F45" i="1" s="1"/>
  <c r="BA132" i="16"/>
  <c r="BA124" i="16"/>
  <c r="BA81" i="16"/>
  <c r="BA71" i="16"/>
  <c r="BA55" i="16"/>
  <c r="BA44" i="16"/>
  <c r="BA37" i="16"/>
  <c r="BA32" i="16"/>
  <c r="BA28" i="16"/>
  <c r="BA24" i="16"/>
  <c r="BA22" i="16"/>
  <c r="BA20" i="16"/>
  <c r="G9" i="16"/>
  <c r="G13" i="16"/>
  <c r="G16" i="16"/>
  <c r="G19" i="16"/>
  <c r="M19" i="16" s="1"/>
  <c r="G21" i="16"/>
  <c r="M21" i="16" s="1"/>
  <c r="G23" i="16"/>
  <c r="G27" i="16"/>
  <c r="G31" i="16"/>
  <c r="M31" i="16" s="1"/>
  <c r="G36" i="16"/>
  <c r="M36" i="16" s="1"/>
  <c r="G43" i="16"/>
  <c r="G45" i="16"/>
  <c r="G52" i="16"/>
  <c r="M52" i="16" s="1"/>
  <c r="G54" i="16"/>
  <c r="M54" i="16" s="1"/>
  <c r="G58" i="16"/>
  <c r="G62" i="16"/>
  <c r="G63" i="16"/>
  <c r="M63" i="16" s="1"/>
  <c r="G66" i="16"/>
  <c r="M66" i="16" s="1"/>
  <c r="G70" i="16"/>
  <c r="G76" i="16"/>
  <c r="G80" i="16"/>
  <c r="M80" i="16" s="1"/>
  <c r="G82" i="16"/>
  <c r="M82" i="16" s="1"/>
  <c r="G86" i="16"/>
  <c r="G88" i="16"/>
  <c r="G91" i="16"/>
  <c r="M91" i="16" s="1"/>
  <c r="G8" i="16"/>
  <c r="I9" i="16"/>
  <c r="I13" i="16"/>
  <c r="I16" i="16"/>
  <c r="I8" i="16" s="1"/>
  <c r="I19" i="16"/>
  <c r="I21" i="16"/>
  <c r="I23" i="16"/>
  <c r="I27" i="16"/>
  <c r="I31" i="16"/>
  <c r="I36" i="16"/>
  <c r="I43" i="16"/>
  <c r="I45" i="16"/>
  <c r="I52" i="16"/>
  <c r="I54" i="16"/>
  <c r="I58" i="16"/>
  <c r="I62" i="16"/>
  <c r="I63" i="16"/>
  <c r="I66" i="16"/>
  <c r="I70" i="16"/>
  <c r="I76" i="16"/>
  <c r="I80" i="16"/>
  <c r="I82" i="16"/>
  <c r="I86" i="16"/>
  <c r="I88" i="16"/>
  <c r="I91" i="16"/>
  <c r="K9" i="16"/>
  <c r="K13" i="16"/>
  <c r="K16" i="16"/>
  <c r="K19" i="16"/>
  <c r="K21" i="16"/>
  <c r="K23" i="16"/>
  <c r="K27" i="16"/>
  <c r="K31" i="16"/>
  <c r="K36" i="16"/>
  <c r="K43" i="16"/>
  <c r="K45" i="16"/>
  <c r="K52" i="16"/>
  <c r="K54" i="16"/>
  <c r="K58" i="16"/>
  <c r="K62" i="16"/>
  <c r="K63" i="16"/>
  <c r="K66" i="16"/>
  <c r="K70" i="16"/>
  <c r="K76" i="16"/>
  <c r="K80" i="16"/>
  <c r="K82" i="16"/>
  <c r="K86" i="16"/>
  <c r="K88" i="16"/>
  <c r="K91" i="16"/>
  <c r="M13" i="16"/>
  <c r="M16" i="16"/>
  <c r="M23" i="16"/>
  <c r="M27" i="16"/>
  <c r="M43" i="16"/>
  <c r="M45" i="16"/>
  <c r="M58" i="16"/>
  <c r="M62" i="16"/>
  <c r="M70" i="16"/>
  <c r="M76" i="16"/>
  <c r="M86" i="16"/>
  <c r="M88" i="16"/>
  <c r="O9" i="16"/>
  <c r="O13" i="16"/>
  <c r="O16" i="16"/>
  <c r="O19" i="16"/>
  <c r="O21" i="16"/>
  <c r="O23" i="16"/>
  <c r="O27" i="16"/>
  <c r="O31" i="16"/>
  <c r="O36" i="16"/>
  <c r="O43" i="16"/>
  <c r="O45" i="16"/>
  <c r="O52" i="16"/>
  <c r="O54" i="16"/>
  <c r="O58" i="16"/>
  <c r="O62" i="16"/>
  <c r="O63" i="16"/>
  <c r="O66" i="16"/>
  <c r="O70" i="16"/>
  <c r="O76" i="16"/>
  <c r="O80" i="16"/>
  <c r="O82" i="16"/>
  <c r="O86" i="16"/>
  <c r="O88" i="16"/>
  <c r="O91" i="16"/>
  <c r="O8" i="16"/>
  <c r="Q9" i="16"/>
  <c r="Q13" i="16"/>
  <c r="Q16" i="16"/>
  <c r="Q8" i="16" s="1"/>
  <c r="Q19" i="16"/>
  <c r="Q21" i="16"/>
  <c r="Q23" i="16"/>
  <c r="Q27" i="16"/>
  <c r="Q31" i="16"/>
  <c r="Q36" i="16"/>
  <c r="Q43" i="16"/>
  <c r="Q45" i="16"/>
  <c r="Q52" i="16"/>
  <c r="Q54" i="16"/>
  <c r="Q58" i="16"/>
  <c r="Q62" i="16"/>
  <c r="Q63" i="16"/>
  <c r="Q66" i="16"/>
  <c r="Q70" i="16"/>
  <c r="Q76" i="16"/>
  <c r="Q80" i="16"/>
  <c r="Q82" i="16"/>
  <c r="Q86" i="16"/>
  <c r="Q88" i="16"/>
  <c r="Q91" i="16"/>
  <c r="V9" i="16"/>
  <c r="V13" i="16"/>
  <c r="V8" i="16" s="1"/>
  <c r="V16" i="16"/>
  <c r="V19" i="16"/>
  <c r="V21" i="16"/>
  <c r="V23" i="16"/>
  <c r="V27" i="16"/>
  <c r="V31" i="16"/>
  <c r="V36" i="16"/>
  <c r="V43" i="16"/>
  <c r="V45" i="16"/>
  <c r="V52" i="16"/>
  <c r="V54" i="16"/>
  <c r="V58" i="16"/>
  <c r="V62" i="16"/>
  <c r="V63" i="16"/>
  <c r="V66" i="16"/>
  <c r="V70" i="16"/>
  <c r="V76" i="16"/>
  <c r="V80" i="16"/>
  <c r="V82" i="16"/>
  <c r="V86" i="16"/>
  <c r="V88" i="16"/>
  <c r="V91" i="16"/>
  <c r="G95" i="16"/>
  <c r="M95" i="16" s="1"/>
  <c r="G96" i="16"/>
  <c r="G97" i="16"/>
  <c r="G98" i="16"/>
  <c r="M98" i="16" s="1"/>
  <c r="I95" i="16"/>
  <c r="I96" i="16"/>
  <c r="I97" i="16"/>
  <c r="I98" i="16"/>
  <c r="I94" i="16"/>
  <c r="K95" i="16"/>
  <c r="K96" i="16"/>
  <c r="K97" i="16"/>
  <c r="K98" i="16"/>
  <c r="M97" i="16"/>
  <c r="O95" i="16"/>
  <c r="O96" i="16"/>
  <c r="O94" i="16" s="1"/>
  <c r="O97" i="16"/>
  <c r="O98" i="16"/>
  <c r="Q95" i="16"/>
  <c r="Q96" i="16"/>
  <c r="Q97" i="16"/>
  <c r="Q98" i="16"/>
  <c r="Q94" i="16"/>
  <c r="V95" i="16"/>
  <c r="V96" i="16"/>
  <c r="V94" i="16" s="1"/>
  <c r="V97" i="16"/>
  <c r="V98" i="16"/>
  <c r="G100" i="16"/>
  <c r="G102" i="16"/>
  <c r="G106" i="16"/>
  <c r="M106" i="16" s="1"/>
  <c r="G108" i="16"/>
  <c r="G109" i="16"/>
  <c r="G110" i="16"/>
  <c r="M110" i="16" s="1"/>
  <c r="G111" i="16"/>
  <c r="M111" i="16" s="1"/>
  <c r="G112" i="16"/>
  <c r="G113" i="16"/>
  <c r="G114" i="16"/>
  <c r="M114" i="16" s="1"/>
  <c r="G115" i="16"/>
  <c r="M115" i="16" s="1"/>
  <c r="G116" i="16"/>
  <c r="I100" i="16"/>
  <c r="I102" i="16"/>
  <c r="I106" i="16"/>
  <c r="I108" i="16"/>
  <c r="I109" i="16"/>
  <c r="I110" i="16"/>
  <c r="I111" i="16"/>
  <c r="I112" i="16"/>
  <c r="I113" i="16"/>
  <c r="I114" i="16"/>
  <c r="I115" i="16"/>
  <c r="I116" i="16"/>
  <c r="K100" i="16"/>
  <c r="K102" i="16"/>
  <c r="K106" i="16"/>
  <c r="K108" i="16"/>
  <c r="K109" i="16"/>
  <c r="K110" i="16"/>
  <c r="K111" i="16"/>
  <c r="K112" i="16"/>
  <c r="K113" i="16"/>
  <c r="K114" i="16"/>
  <c r="K115" i="16"/>
  <c r="K116" i="16"/>
  <c r="K99" i="16"/>
  <c r="M100" i="16"/>
  <c r="M108" i="16"/>
  <c r="M109" i="16"/>
  <c r="M112" i="16"/>
  <c r="M113" i="16"/>
  <c r="M116" i="16"/>
  <c r="O100" i="16"/>
  <c r="O102" i="16"/>
  <c r="O106" i="16"/>
  <c r="O108" i="16"/>
  <c r="O109" i="16"/>
  <c r="O110" i="16"/>
  <c r="O111" i="16"/>
  <c r="O112" i="16"/>
  <c r="O113" i="16"/>
  <c r="O114" i="16"/>
  <c r="O115" i="16"/>
  <c r="O116" i="16"/>
  <c r="Q100" i="16"/>
  <c r="Q102" i="16"/>
  <c r="Q106" i="16"/>
  <c r="Q108" i="16"/>
  <c r="Q109" i="16"/>
  <c r="Q110" i="16"/>
  <c r="Q111" i="16"/>
  <c r="Q112" i="16"/>
  <c r="Q113" i="16"/>
  <c r="Q114" i="16"/>
  <c r="Q115" i="16"/>
  <c r="Q116" i="16"/>
  <c r="V100" i="16"/>
  <c r="V102" i="16"/>
  <c r="V106" i="16"/>
  <c r="V108" i="16"/>
  <c r="V109" i="16"/>
  <c r="V110" i="16"/>
  <c r="V111" i="16"/>
  <c r="V112" i="16"/>
  <c r="V113" i="16"/>
  <c r="V114" i="16"/>
  <c r="V115" i="16"/>
  <c r="V116" i="16"/>
  <c r="V99" i="16"/>
  <c r="G118" i="16"/>
  <c r="G123" i="16"/>
  <c r="G128" i="16"/>
  <c r="G130" i="16"/>
  <c r="G131" i="16"/>
  <c r="G133" i="16"/>
  <c r="I118" i="16"/>
  <c r="I117" i="16" s="1"/>
  <c r="I123" i="16"/>
  <c r="I128" i="16"/>
  <c r="I130" i="16"/>
  <c r="I131" i="16"/>
  <c r="I133" i="16"/>
  <c r="K118" i="16"/>
  <c r="K123" i="16"/>
  <c r="K128" i="16"/>
  <c r="K130" i="16"/>
  <c r="K131" i="16"/>
  <c r="K133" i="16"/>
  <c r="M118" i="16"/>
  <c r="M123" i="16"/>
  <c r="M128" i="16"/>
  <c r="M131" i="16"/>
  <c r="M133" i="16"/>
  <c r="O118" i="16"/>
  <c r="O123" i="16"/>
  <c r="O128" i="16"/>
  <c r="O130" i="16"/>
  <c r="O117" i="16" s="1"/>
  <c r="O131" i="16"/>
  <c r="O133" i="16"/>
  <c r="Q118" i="16"/>
  <c r="Q123" i="16"/>
  <c r="Q128" i="16"/>
  <c r="Q130" i="16"/>
  <c r="Q131" i="16"/>
  <c r="Q133" i="16"/>
  <c r="V118" i="16"/>
  <c r="V123" i="16"/>
  <c r="V128" i="16"/>
  <c r="V130" i="16"/>
  <c r="V131" i="16"/>
  <c r="V133" i="16"/>
  <c r="G137" i="16"/>
  <c r="M137" i="16" s="1"/>
  <c r="G141" i="16"/>
  <c r="G136" i="16" s="1"/>
  <c r="G143" i="16"/>
  <c r="M143" i="16" s="1"/>
  <c r="G146" i="16"/>
  <c r="I137" i="16"/>
  <c r="I141" i="16"/>
  <c r="I136" i="16" s="1"/>
  <c r="I143" i="16"/>
  <c r="I146" i="16"/>
  <c r="K137" i="16"/>
  <c r="K141" i="16"/>
  <c r="K143" i="16"/>
  <c r="K146" i="16"/>
  <c r="K136" i="16"/>
  <c r="M146" i="16"/>
  <c r="O137" i="16"/>
  <c r="O141" i="16"/>
  <c r="O143" i="16"/>
  <c r="O146" i="16"/>
  <c r="Q137" i="16"/>
  <c r="Q141" i="16"/>
  <c r="Q136" i="16" s="1"/>
  <c r="Q143" i="16"/>
  <c r="Q146" i="16"/>
  <c r="V137" i="16"/>
  <c r="V141" i="16"/>
  <c r="V143" i="16"/>
  <c r="V146" i="16"/>
  <c r="V136" i="16"/>
  <c r="G148" i="16"/>
  <c r="G150" i="16"/>
  <c r="G152" i="16"/>
  <c r="G147" i="16" s="1"/>
  <c r="G156" i="16"/>
  <c r="M156" i="16" s="1"/>
  <c r="G157" i="16"/>
  <c r="G158" i="16"/>
  <c r="G160" i="16"/>
  <c r="M160" i="16" s="1"/>
  <c r="G162" i="16"/>
  <c r="M162" i="16" s="1"/>
  <c r="G163" i="16"/>
  <c r="G164" i="16"/>
  <c r="G165" i="16"/>
  <c r="M165" i="16" s="1"/>
  <c r="G166" i="16"/>
  <c r="M166" i="16" s="1"/>
  <c r="G167" i="16"/>
  <c r="G168" i="16"/>
  <c r="G171" i="16"/>
  <c r="M171" i="16" s="1"/>
  <c r="G172" i="16"/>
  <c r="M172" i="16" s="1"/>
  <c r="G173" i="16"/>
  <c r="I148" i="16"/>
  <c r="I150" i="16"/>
  <c r="I152" i="16"/>
  <c r="I156" i="16"/>
  <c r="I157" i="16"/>
  <c r="I158" i="16"/>
  <c r="I160" i="16"/>
  <c r="I162" i="16"/>
  <c r="I163" i="16"/>
  <c r="I164" i="16"/>
  <c r="I165" i="16"/>
  <c r="I166" i="16"/>
  <c r="I167" i="16"/>
  <c r="I168" i="16"/>
  <c r="I171" i="16"/>
  <c r="I172" i="16"/>
  <c r="I173" i="16"/>
  <c r="I147" i="16"/>
  <c r="K148" i="16"/>
  <c r="K150" i="16"/>
  <c r="K152" i="16"/>
  <c r="K147" i="16" s="1"/>
  <c r="K156" i="16"/>
  <c r="K157" i="16"/>
  <c r="K158" i="16"/>
  <c r="K160" i="16"/>
  <c r="K162" i="16"/>
  <c r="K163" i="16"/>
  <c r="K164" i="16"/>
  <c r="K165" i="16"/>
  <c r="K166" i="16"/>
  <c r="K167" i="16"/>
  <c r="K168" i="16"/>
  <c r="K171" i="16"/>
  <c r="K172" i="16"/>
  <c r="K173" i="16"/>
  <c r="M148" i="16"/>
  <c r="M150" i="16"/>
  <c r="M157" i="16"/>
  <c r="M158" i="16"/>
  <c r="M163" i="16"/>
  <c r="M164" i="16"/>
  <c r="M167" i="16"/>
  <c r="M168" i="16"/>
  <c r="M173" i="16"/>
  <c r="O148" i="16"/>
  <c r="O150" i="16"/>
  <c r="O152" i="16"/>
  <c r="O156" i="16"/>
  <c r="O157" i="16"/>
  <c r="O158" i="16"/>
  <c r="O160" i="16"/>
  <c r="O162" i="16"/>
  <c r="O163" i="16"/>
  <c r="O164" i="16"/>
  <c r="O165" i="16"/>
  <c r="O166" i="16"/>
  <c r="O167" i="16"/>
  <c r="O168" i="16"/>
  <c r="O171" i="16"/>
  <c r="O172" i="16"/>
  <c r="O173" i="16"/>
  <c r="Q148" i="16"/>
  <c r="Q150" i="16"/>
  <c r="Q152" i="16"/>
  <c r="Q156" i="16"/>
  <c r="Q157" i="16"/>
  <c r="Q158" i="16"/>
  <c r="Q160" i="16"/>
  <c r="Q162" i="16"/>
  <c r="Q163" i="16"/>
  <c r="Q164" i="16"/>
  <c r="Q165" i="16"/>
  <c r="Q166" i="16"/>
  <c r="Q167" i="16"/>
  <c r="Q168" i="16"/>
  <c r="Q171" i="16"/>
  <c r="Q172" i="16"/>
  <c r="Q173" i="16"/>
  <c r="Q147" i="16"/>
  <c r="V148" i="16"/>
  <c r="V150" i="16"/>
  <c r="V152" i="16"/>
  <c r="V156" i="16"/>
  <c r="V157" i="16"/>
  <c r="V158" i="16"/>
  <c r="V160" i="16"/>
  <c r="V162" i="16"/>
  <c r="V163" i="16"/>
  <c r="V164" i="16"/>
  <c r="V165" i="16"/>
  <c r="V166" i="16"/>
  <c r="V167" i="16"/>
  <c r="V168" i="16"/>
  <c r="V171" i="16"/>
  <c r="V172" i="16"/>
  <c r="V173" i="16"/>
  <c r="G175" i="16"/>
  <c r="M175" i="16" s="1"/>
  <c r="M174" i="16" s="1"/>
  <c r="G174" i="16"/>
  <c r="I175" i="16"/>
  <c r="I174" i="16"/>
  <c r="K175" i="16"/>
  <c r="K174" i="16"/>
  <c r="O175" i="16"/>
  <c r="O174" i="16"/>
  <c r="Q175" i="16"/>
  <c r="Q174" i="16"/>
  <c r="V175" i="16"/>
  <c r="V174" i="16"/>
  <c r="AE178" i="16"/>
  <c r="F44" i="1" s="1"/>
  <c r="BA40" i="15"/>
  <c r="G9" i="15"/>
  <c r="G8" i="15"/>
  <c r="I9" i="15"/>
  <c r="I8" i="15"/>
  <c r="K9" i="15"/>
  <c r="K8" i="15"/>
  <c r="M9" i="15"/>
  <c r="M8" i="15"/>
  <c r="O9" i="15"/>
  <c r="O8" i="15"/>
  <c r="Q9" i="15"/>
  <c r="Q8" i="15"/>
  <c r="V9" i="15"/>
  <c r="V8" i="15"/>
  <c r="G33" i="15"/>
  <c r="M33" i="15" s="1"/>
  <c r="M32" i="15" s="1"/>
  <c r="G32" i="15"/>
  <c r="I33" i="15"/>
  <c r="I32" i="15"/>
  <c r="K33" i="15"/>
  <c r="K32" i="15"/>
  <c r="O33" i="15"/>
  <c r="O32" i="15"/>
  <c r="Q33" i="15"/>
  <c r="Q32" i="15"/>
  <c r="V33" i="15"/>
  <c r="V32" i="15"/>
  <c r="G39" i="15"/>
  <c r="G38" i="15"/>
  <c r="I39" i="15"/>
  <c r="I38" i="15"/>
  <c r="K39" i="15"/>
  <c r="K38" i="15"/>
  <c r="M39" i="15"/>
  <c r="M38" i="15"/>
  <c r="O39" i="15"/>
  <c r="O38" i="15"/>
  <c r="Q39" i="15"/>
  <c r="Q38" i="15"/>
  <c r="V39" i="15"/>
  <c r="V38" i="15"/>
  <c r="G43" i="15"/>
  <c r="G49" i="15"/>
  <c r="G50" i="15"/>
  <c r="G52" i="15"/>
  <c r="M52" i="15" s="1"/>
  <c r="G54" i="15"/>
  <c r="G55" i="15"/>
  <c r="M55" i="15" s="1"/>
  <c r="G56" i="15"/>
  <c r="G57" i="15"/>
  <c r="M57" i="15" s="1"/>
  <c r="I43" i="15"/>
  <c r="I49" i="15"/>
  <c r="I50" i="15"/>
  <c r="I52" i="15"/>
  <c r="I54" i="15"/>
  <c r="I55" i="15"/>
  <c r="I56" i="15"/>
  <c r="I57" i="15"/>
  <c r="I42" i="15"/>
  <c r="K43" i="15"/>
  <c r="K49" i="15"/>
  <c r="K50" i="15"/>
  <c r="K52" i="15"/>
  <c r="K54" i="15"/>
  <c r="K55" i="15"/>
  <c r="K56" i="15"/>
  <c r="K57" i="15"/>
  <c r="M43" i="15"/>
  <c r="M50" i="15"/>
  <c r="M54" i="15"/>
  <c r="M56" i="15"/>
  <c r="O43" i="15"/>
  <c r="O49" i="15"/>
  <c r="O50" i="15"/>
  <c r="O52" i="15"/>
  <c r="O54" i="15"/>
  <c r="O55" i="15"/>
  <c r="O56" i="15"/>
  <c r="O57" i="15"/>
  <c r="Q43" i="15"/>
  <c r="Q49" i="15"/>
  <c r="Q50" i="15"/>
  <c r="Q52" i="15"/>
  <c r="Q54" i="15"/>
  <c r="Q55" i="15"/>
  <c r="Q56" i="15"/>
  <c r="Q57" i="15"/>
  <c r="Q42" i="15"/>
  <c r="V43" i="15"/>
  <c r="V49" i="15"/>
  <c r="V50" i="15"/>
  <c r="V52" i="15"/>
  <c r="V54" i="15"/>
  <c r="V55" i="15"/>
  <c r="V56" i="15"/>
  <c r="V57" i="15"/>
  <c r="G60" i="15"/>
  <c r="G62" i="15"/>
  <c r="M62" i="15" s="1"/>
  <c r="G63" i="15"/>
  <c r="M63" i="15" s="1"/>
  <c r="G64" i="15"/>
  <c r="G65" i="15"/>
  <c r="G66" i="15"/>
  <c r="M66" i="15" s="1"/>
  <c r="G67" i="15"/>
  <c r="M67" i="15" s="1"/>
  <c r="G68" i="15"/>
  <c r="G70" i="15"/>
  <c r="I60" i="15"/>
  <c r="I62" i="15"/>
  <c r="I63" i="15"/>
  <c r="I64" i="15"/>
  <c r="I65" i="15"/>
  <c r="I66" i="15"/>
  <c r="I67" i="15"/>
  <c r="I68" i="15"/>
  <c r="I70" i="15"/>
  <c r="K60" i="15"/>
  <c r="K59" i="15" s="1"/>
  <c r="K62" i="15"/>
  <c r="K63" i="15"/>
  <c r="K64" i="15"/>
  <c r="K65" i="15"/>
  <c r="K66" i="15"/>
  <c r="K67" i="15"/>
  <c r="K68" i="15"/>
  <c r="K70" i="15"/>
  <c r="M60" i="15"/>
  <c r="M64" i="15"/>
  <c r="M65" i="15"/>
  <c r="M68" i="15"/>
  <c r="M70" i="15"/>
  <c r="O60" i="15"/>
  <c r="O62" i="15"/>
  <c r="O63" i="15"/>
  <c r="O64" i="15"/>
  <c r="O65" i="15"/>
  <c r="O66" i="15"/>
  <c r="O67" i="15"/>
  <c r="O68" i="15"/>
  <c r="O70" i="15"/>
  <c r="Q60" i="15"/>
  <c r="Q62" i="15"/>
  <c r="Q63" i="15"/>
  <c r="Q64" i="15"/>
  <c r="Q65" i="15"/>
  <c r="Q66" i="15"/>
  <c r="Q67" i="15"/>
  <c r="Q68" i="15"/>
  <c r="Q70" i="15"/>
  <c r="V60" i="15"/>
  <c r="V59" i="15" s="1"/>
  <c r="V62" i="15"/>
  <c r="V63" i="15"/>
  <c r="V64" i="15"/>
  <c r="V65" i="15"/>
  <c r="V66" i="15"/>
  <c r="V67" i="15"/>
  <c r="V68" i="15"/>
  <c r="V70" i="15"/>
  <c r="AE73" i="15"/>
  <c r="F43" i="1" s="1"/>
  <c r="G9" i="14"/>
  <c r="M9" i="14" s="1"/>
  <c r="G14" i="14"/>
  <c r="M14" i="14" s="1"/>
  <c r="G15" i="14"/>
  <c r="G16" i="14"/>
  <c r="G20" i="14"/>
  <c r="M20" i="14" s="1"/>
  <c r="G8" i="14"/>
  <c r="I9" i="14"/>
  <c r="I14" i="14"/>
  <c r="I15" i="14"/>
  <c r="I16" i="14"/>
  <c r="I8" i="14" s="1"/>
  <c r="I20" i="14"/>
  <c r="K9" i="14"/>
  <c r="K14" i="14"/>
  <c r="K15" i="14"/>
  <c r="K16" i="14"/>
  <c r="K20" i="14"/>
  <c r="K8" i="14"/>
  <c r="M15" i="14"/>
  <c r="M16" i="14"/>
  <c r="O9" i="14"/>
  <c r="O14" i="14"/>
  <c r="O15" i="14"/>
  <c r="O16" i="14"/>
  <c r="O20" i="14"/>
  <c r="O8" i="14"/>
  <c r="Q9" i="14"/>
  <c r="Q14" i="14"/>
  <c r="Q15" i="14"/>
  <c r="Q16" i="14"/>
  <c r="Q8" i="14" s="1"/>
  <c r="Q20" i="14"/>
  <c r="V9" i="14"/>
  <c r="V14" i="14"/>
  <c r="V15" i="14"/>
  <c r="V16" i="14"/>
  <c r="V20" i="14"/>
  <c r="V8" i="14"/>
  <c r="G22" i="14"/>
  <c r="G23" i="14"/>
  <c r="G24" i="14"/>
  <c r="M24" i="14" s="1"/>
  <c r="G25" i="14"/>
  <c r="G26" i="14"/>
  <c r="G27" i="14"/>
  <c r="G29" i="14"/>
  <c r="M29" i="14" s="1"/>
  <c r="G30" i="14"/>
  <c r="M30" i="14" s="1"/>
  <c r="G31" i="14"/>
  <c r="G32" i="14"/>
  <c r="G34" i="14"/>
  <c r="M34" i="14" s="1"/>
  <c r="G36" i="14"/>
  <c r="M36" i="14" s="1"/>
  <c r="G38" i="14"/>
  <c r="G39" i="14"/>
  <c r="G40" i="14"/>
  <c r="M40" i="14" s="1"/>
  <c r="G41" i="14"/>
  <c r="M41" i="14" s="1"/>
  <c r="G42" i="14"/>
  <c r="G44" i="14"/>
  <c r="G46" i="14"/>
  <c r="M46" i="14" s="1"/>
  <c r="G47" i="14"/>
  <c r="M47" i="14" s="1"/>
  <c r="G48" i="14"/>
  <c r="I22" i="14"/>
  <c r="I23" i="14"/>
  <c r="I24" i="14"/>
  <c r="I25" i="14"/>
  <c r="I26" i="14"/>
  <c r="I27" i="14"/>
  <c r="I29" i="14"/>
  <c r="I30" i="14"/>
  <c r="I31" i="14"/>
  <c r="I32" i="14"/>
  <c r="I34" i="14"/>
  <c r="I36" i="14"/>
  <c r="I38" i="14"/>
  <c r="I39" i="14"/>
  <c r="I40" i="14"/>
  <c r="I41" i="14"/>
  <c r="I42" i="14"/>
  <c r="I44" i="14"/>
  <c r="I46" i="14"/>
  <c r="I47" i="14"/>
  <c r="I48" i="14"/>
  <c r="I21" i="14"/>
  <c r="K22" i="14"/>
  <c r="K23" i="14"/>
  <c r="K24" i="14"/>
  <c r="K25" i="14"/>
  <c r="K26" i="14"/>
  <c r="K27" i="14"/>
  <c r="K29" i="14"/>
  <c r="K30" i="14"/>
  <c r="K31" i="14"/>
  <c r="K32" i="14"/>
  <c r="K34" i="14"/>
  <c r="K36" i="14"/>
  <c r="K38" i="14"/>
  <c r="K39" i="14"/>
  <c r="K40" i="14"/>
  <c r="K41" i="14"/>
  <c r="K42" i="14"/>
  <c r="K44" i="14"/>
  <c r="K46" i="14"/>
  <c r="K47" i="14"/>
  <c r="K48" i="14"/>
  <c r="M22" i="14"/>
  <c r="M23" i="14"/>
  <c r="M26" i="14"/>
  <c r="M27" i="14"/>
  <c r="M31" i="14"/>
  <c r="M32" i="14"/>
  <c r="M38" i="14"/>
  <c r="M39" i="14"/>
  <c r="M42" i="14"/>
  <c r="M44" i="14"/>
  <c r="M48" i="14"/>
  <c r="O22" i="14"/>
  <c r="O23" i="14"/>
  <c r="O24" i="14"/>
  <c r="O25" i="14"/>
  <c r="O26" i="14"/>
  <c r="O27" i="14"/>
  <c r="O29" i="14"/>
  <c r="O30" i="14"/>
  <c r="O31" i="14"/>
  <c r="O32" i="14"/>
  <c r="O34" i="14"/>
  <c r="O36" i="14"/>
  <c r="O38" i="14"/>
  <c r="O39" i="14"/>
  <c r="O40" i="14"/>
  <c r="O41" i="14"/>
  <c r="O42" i="14"/>
  <c r="O44" i="14"/>
  <c r="O46" i="14"/>
  <c r="O47" i="14"/>
  <c r="O48" i="14"/>
  <c r="Q22" i="14"/>
  <c r="Q23" i="14"/>
  <c r="Q24" i="14"/>
  <c r="Q25" i="14"/>
  <c r="Q26" i="14"/>
  <c r="Q27" i="14"/>
  <c r="Q29" i="14"/>
  <c r="Q30" i="14"/>
  <c r="Q31" i="14"/>
  <c r="Q32" i="14"/>
  <c r="Q34" i="14"/>
  <c r="Q36" i="14"/>
  <c r="Q38" i="14"/>
  <c r="Q39" i="14"/>
  <c r="Q40" i="14"/>
  <c r="Q41" i="14"/>
  <c r="Q42" i="14"/>
  <c r="Q44" i="14"/>
  <c r="Q46" i="14"/>
  <c r="Q47" i="14"/>
  <c r="Q48" i="14"/>
  <c r="Q21" i="14"/>
  <c r="V22" i="14"/>
  <c r="V23" i="14"/>
  <c r="V24" i="14"/>
  <c r="V25" i="14"/>
  <c r="V26" i="14"/>
  <c r="V27" i="14"/>
  <c r="V29" i="14"/>
  <c r="V30" i="14"/>
  <c r="V31" i="14"/>
  <c r="V32" i="14"/>
  <c r="V34" i="14"/>
  <c r="V36" i="14"/>
  <c r="V38" i="14"/>
  <c r="V39" i="14"/>
  <c r="V40" i="14"/>
  <c r="V41" i="14"/>
  <c r="V42" i="14"/>
  <c r="V44" i="14"/>
  <c r="V46" i="14"/>
  <c r="V47" i="14"/>
  <c r="V48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80" i="14"/>
  <c r="G81" i="14"/>
  <c r="G82" i="14"/>
  <c r="G83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80" i="14"/>
  <c r="I81" i="14"/>
  <c r="I82" i="14"/>
  <c r="I83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80" i="14"/>
  <c r="K81" i="14"/>
  <c r="K82" i="14"/>
  <c r="K83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80" i="14"/>
  <c r="M81" i="14"/>
  <c r="M82" i="14"/>
  <c r="M83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80" i="14"/>
  <c r="O81" i="14"/>
  <c r="O82" i="14"/>
  <c r="O83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80" i="14"/>
  <c r="Q81" i="14"/>
  <c r="Q82" i="14"/>
  <c r="Q83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80" i="14"/>
  <c r="V81" i="14"/>
  <c r="V82" i="14"/>
  <c r="V83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49" i="14"/>
  <c r="G116" i="14"/>
  <c r="G117" i="14"/>
  <c r="M117" i="14" s="1"/>
  <c r="G118" i="14"/>
  <c r="G119" i="14"/>
  <c r="M119" i="14" s="1"/>
  <c r="G121" i="14"/>
  <c r="G122" i="14"/>
  <c r="M122" i="14" s="1"/>
  <c r="G124" i="14"/>
  <c r="G126" i="14"/>
  <c r="M126" i="14" s="1"/>
  <c r="G127" i="14"/>
  <c r="G129" i="14"/>
  <c r="M129" i="14" s="1"/>
  <c r="G130" i="14"/>
  <c r="G132" i="14"/>
  <c r="M132" i="14" s="1"/>
  <c r="G133" i="14"/>
  <c r="G134" i="14"/>
  <c r="M134" i="14" s="1"/>
  <c r="G135" i="14"/>
  <c r="G136" i="14"/>
  <c r="G137" i="14"/>
  <c r="G138" i="14"/>
  <c r="M138" i="14" s="1"/>
  <c r="G139" i="14"/>
  <c r="G140" i="14"/>
  <c r="G141" i="14"/>
  <c r="G142" i="14"/>
  <c r="M142" i="14" s="1"/>
  <c r="G143" i="14"/>
  <c r="G144" i="14"/>
  <c r="M144" i="14" s="1"/>
  <c r="G145" i="14"/>
  <c r="G146" i="14"/>
  <c r="M146" i="14" s="1"/>
  <c r="G147" i="14"/>
  <c r="G148" i="14"/>
  <c r="M148" i="14" s="1"/>
  <c r="G149" i="14"/>
  <c r="G150" i="14"/>
  <c r="M150" i="14" s="1"/>
  <c r="G151" i="14"/>
  <c r="G152" i="14"/>
  <c r="M152" i="14" s="1"/>
  <c r="G153" i="14"/>
  <c r="G154" i="14"/>
  <c r="M154" i="14" s="1"/>
  <c r="I116" i="14"/>
  <c r="I117" i="14"/>
  <c r="I118" i="14"/>
  <c r="I119" i="14"/>
  <c r="I121" i="14"/>
  <c r="I122" i="14"/>
  <c r="I124" i="14"/>
  <c r="I126" i="14"/>
  <c r="I127" i="14"/>
  <c r="I129" i="14"/>
  <c r="I130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K116" i="14"/>
  <c r="K117" i="14"/>
  <c r="K118" i="14"/>
  <c r="K119" i="14"/>
  <c r="K121" i="14"/>
  <c r="K122" i="14"/>
  <c r="K124" i="14"/>
  <c r="K126" i="14"/>
  <c r="K127" i="14"/>
  <c r="K129" i="14"/>
  <c r="K130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15" i="14"/>
  <c r="M116" i="14"/>
  <c r="M118" i="14"/>
  <c r="M121" i="14"/>
  <c r="M124" i="14"/>
  <c r="M127" i="14"/>
  <c r="M130" i="14"/>
  <c r="M133" i="14"/>
  <c r="M135" i="14"/>
  <c r="M136" i="14"/>
  <c r="M137" i="14"/>
  <c r="M139" i="14"/>
  <c r="M140" i="14"/>
  <c r="M141" i="14"/>
  <c r="M143" i="14"/>
  <c r="M145" i="14"/>
  <c r="M147" i="14"/>
  <c r="M149" i="14"/>
  <c r="M151" i="14"/>
  <c r="M153" i="14"/>
  <c r="O116" i="14"/>
  <c r="O117" i="14"/>
  <c r="O118" i="14"/>
  <c r="O119" i="14"/>
  <c r="O121" i="14"/>
  <c r="O122" i="14"/>
  <c r="O124" i="14"/>
  <c r="O126" i="14"/>
  <c r="O127" i="14"/>
  <c r="O129" i="14"/>
  <c r="O130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Q116" i="14"/>
  <c r="Q117" i="14"/>
  <c r="Q118" i="14"/>
  <c r="Q119" i="14"/>
  <c r="Q121" i="14"/>
  <c r="Q122" i="14"/>
  <c r="Q124" i="14"/>
  <c r="Q126" i="14"/>
  <c r="Q127" i="14"/>
  <c r="Q129" i="14"/>
  <c r="Q130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15" i="14"/>
  <c r="V116" i="14"/>
  <c r="V117" i="14"/>
  <c r="V118" i="14"/>
  <c r="V119" i="14"/>
  <c r="V121" i="14"/>
  <c r="V122" i="14"/>
  <c r="V124" i="14"/>
  <c r="V126" i="14"/>
  <c r="V127" i="14"/>
  <c r="V129" i="14"/>
  <c r="V130" i="14"/>
  <c r="V132" i="14"/>
  <c r="V133" i="14"/>
  <c r="V134" i="14"/>
  <c r="V135" i="14"/>
  <c r="V136" i="14"/>
  <c r="V137" i="14"/>
  <c r="V138" i="14"/>
  <c r="V139" i="14"/>
  <c r="V140" i="14"/>
  <c r="V141" i="14"/>
  <c r="V142" i="14"/>
  <c r="V143" i="14"/>
  <c r="V144" i="14"/>
  <c r="V145" i="14"/>
  <c r="V146" i="14"/>
  <c r="V147" i="14"/>
  <c r="V148" i="14"/>
  <c r="V149" i="14"/>
  <c r="V150" i="14"/>
  <c r="V151" i="14"/>
  <c r="V152" i="14"/>
  <c r="V153" i="14"/>
  <c r="V154" i="14"/>
  <c r="G157" i="14"/>
  <c r="G160" i="14"/>
  <c r="I157" i="14"/>
  <c r="I160" i="14"/>
  <c r="K157" i="14"/>
  <c r="K156" i="14" s="1"/>
  <c r="K160" i="14"/>
  <c r="M160" i="14"/>
  <c r="O157" i="14"/>
  <c r="O160" i="14"/>
  <c r="O156" i="14"/>
  <c r="Q157" i="14"/>
  <c r="Q156" i="14" s="1"/>
  <c r="Q160" i="14"/>
  <c r="V157" i="14"/>
  <c r="V160" i="14"/>
  <c r="V156" i="14" s="1"/>
  <c r="AE164" i="14"/>
  <c r="F42" i="1" s="1"/>
  <c r="BA120" i="13"/>
  <c r="BA104" i="13"/>
  <c r="BA102" i="13"/>
  <c r="BA72" i="13"/>
  <c r="BA21" i="13"/>
  <c r="G9" i="13"/>
  <c r="G15" i="13"/>
  <c r="G8" i="13"/>
  <c r="I9" i="13"/>
  <c r="I8" i="13" s="1"/>
  <c r="I15" i="13"/>
  <c r="K9" i="13"/>
  <c r="K15" i="13"/>
  <c r="M9" i="13"/>
  <c r="M15" i="13"/>
  <c r="M8" i="13"/>
  <c r="O9" i="13"/>
  <c r="O15" i="13"/>
  <c r="O8" i="13"/>
  <c r="Q9" i="13"/>
  <c r="Q8" i="13" s="1"/>
  <c r="Q15" i="13"/>
  <c r="V9" i="13"/>
  <c r="V15" i="13"/>
  <c r="G20" i="13"/>
  <c r="I20" i="13"/>
  <c r="I19" i="13" s="1"/>
  <c r="K20" i="13"/>
  <c r="K19" i="13" s="1"/>
  <c r="O20" i="13"/>
  <c r="O19" i="13"/>
  <c r="Q20" i="13"/>
  <c r="Q19" i="13" s="1"/>
  <c r="V20" i="13"/>
  <c r="V19" i="13"/>
  <c r="G24" i="13"/>
  <c r="G23" i="13" s="1"/>
  <c r="I57" i="1" s="1"/>
  <c r="G27" i="13"/>
  <c r="M27" i="13" s="1"/>
  <c r="G38" i="13"/>
  <c r="G48" i="13"/>
  <c r="G50" i="13"/>
  <c r="M50" i="13" s="1"/>
  <c r="G58" i="13"/>
  <c r="M58" i="13" s="1"/>
  <c r="G62" i="13"/>
  <c r="I24" i="13"/>
  <c r="I27" i="13"/>
  <c r="I38" i="13"/>
  <c r="I48" i="13"/>
  <c r="I50" i="13"/>
  <c r="I58" i="13"/>
  <c r="I62" i="13"/>
  <c r="K24" i="13"/>
  <c r="K27" i="13"/>
  <c r="K38" i="13"/>
  <c r="K48" i="13"/>
  <c r="K50" i="13"/>
  <c r="K58" i="13"/>
  <c r="K62" i="13"/>
  <c r="M38" i="13"/>
  <c r="M48" i="13"/>
  <c r="M62" i="13"/>
  <c r="O24" i="13"/>
  <c r="O27" i="13"/>
  <c r="O38" i="13"/>
  <c r="O48" i="13"/>
  <c r="O50" i="13"/>
  <c r="O58" i="13"/>
  <c r="O62" i="13"/>
  <c r="Q24" i="13"/>
  <c r="Q27" i="13"/>
  <c r="Q38" i="13"/>
  <c r="Q48" i="13"/>
  <c r="Q50" i="13"/>
  <c r="Q58" i="13"/>
  <c r="Q62" i="13"/>
  <c r="V24" i="13"/>
  <c r="V27" i="13"/>
  <c r="V38" i="13"/>
  <c r="V48" i="13"/>
  <c r="V50" i="13"/>
  <c r="V58" i="13"/>
  <c r="V62" i="13"/>
  <c r="G65" i="13"/>
  <c r="M65" i="13" s="1"/>
  <c r="M64" i="13" s="1"/>
  <c r="I65" i="13"/>
  <c r="I64" i="13"/>
  <c r="K65" i="13"/>
  <c r="K64" i="13" s="1"/>
  <c r="O65" i="13"/>
  <c r="O64" i="13"/>
  <c r="Q65" i="13"/>
  <c r="Q64" i="13"/>
  <c r="V65" i="13"/>
  <c r="V64" i="13"/>
  <c r="G69" i="13"/>
  <c r="G71" i="13"/>
  <c r="G68" i="13"/>
  <c r="I69" i="13"/>
  <c r="I68" i="13" s="1"/>
  <c r="I71" i="13"/>
  <c r="K69" i="13"/>
  <c r="K71" i="13"/>
  <c r="M69" i="13"/>
  <c r="M71" i="13"/>
  <c r="M68" i="13"/>
  <c r="O69" i="13"/>
  <c r="O71" i="13"/>
  <c r="O68" i="13"/>
  <c r="Q69" i="13"/>
  <c r="Q68" i="13" s="1"/>
  <c r="Q71" i="13"/>
  <c r="V69" i="13"/>
  <c r="V68" i="13" s="1"/>
  <c r="V71" i="13"/>
  <c r="G75" i="13"/>
  <c r="M75" i="13" s="1"/>
  <c r="G78" i="13"/>
  <c r="G80" i="13"/>
  <c r="G83" i="13"/>
  <c r="I75" i="13"/>
  <c r="I78" i="13"/>
  <c r="I74" i="13" s="1"/>
  <c r="I80" i="13"/>
  <c r="I83" i="13"/>
  <c r="K75" i="13"/>
  <c r="K78" i="13"/>
  <c r="K80" i="13"/>
  <c r="K83" i="13"/>
  <c r="K74" i="13"/>
  <c r="M80" i="13"/>
  <c r="M83" i="13"/>
  <c r="O75" i="13"/>
  <c r="O78" i="13"/>
  <c r="O80" i="13"/>
  <c r="O83" i="13"/>
  <c r="Q75" i="13"/>
  <c r="Q78" i="13"/>
  <c r="Q74" i="13" s="1"/>
  <c r="Q80" i="13"/>
  <c r="Q83" i="13"/>
  <c r="V75" i="13"/>
  <c r="V78" i="13"/>
  <c r="V80" i="13"/>
  <c r="V83" i="13"/>
  <c r="V74" i="13"/>
  <c r="G95" i="13"/>
  <c r="G97" i="13"/>
  <c r="G94" i="13"/>
  <c r="I61" i="1" s="1"/>
  <c r="I95" i="13"/>
  <c r="I94" i="13" s="1"/>
  <c r="I97" i="13"/>
  <c r="K95" i="13"/>
  <c r="K97" i="13"/>
  <c r="M95" i="13"/>
  <c r="M97" i="13"/>
  <c r="M94" i="13" s="1"/>
  <c r="O95" i="13"/>
  <c r="O97" i="13"/>
  <c r="O94" i="13"/>
  <c r="Q95" i="13"/>
  <c r="Q94" i="13" s="1"/>
  <c r="Q97" i="13"/>
  <c r="V95" i="13"/>
  <c r="V97" i="13"/>
  <c r="G101" i="13"/>
  <c r="G103" i="13"/>
  <c r="G100" i="13"/>
  <c r="I62" i="1" s="1"/>
  <c r="I101" i="13"/>
  <c r="I103" i="13"/>
  <c r="I100" i="13"/>
  <c r="K101" i="13"/>
  <c r="K100" i="13" s="1"/>
  <c r="K103" i="13"/>
  <c r="M101" i="13"/>
  <c r="M103" i="13"/>
  <c r="O101" i="13"/>
  <c r="O103" i="13"/>
  <c r="O100" i="13" s="1"/>
  <c r="Q101" i="13"/>
  <c r="Q103" i="13"/>
  <c r="Q100" i="13"/>
  <c r="V101" i="13"/>
  <c r="V100" i="13" s="1"/>
  <c r="V103" i="13"/>
  <c r="G106" i="13"/>
  <c r="M106" i="13" s="1"/>
  <c r="M105" i="13" s="1"/>
  <c r="G105" i="13"/>
  <c r="I66" i="1" s="1"/>
  <c r="I106" i="13"/>
  <c r="I105" i="13"/>
  <c r="K106" i="13"/>
  <c r="K105" i="13"/>
  <c r="O106" i="13"/>
  <c r="O105" i="13"/>
  <c r="Q106" i="13"/>
  <c r="Q105" i="13"/>
  <c r="V106" i="13"/>
  <c r="V105" i="13"/>
  <c r="G114" i="13"/>
  <c r="G116" i="13"/>
  <c r="G113" i="13"/>
  <c r="I67" i="1" s="1"/>
  <c r="I114" i="13"/>
  <c r="I113" i="13" s="1"/>
  <c r="I116" i="13"/>
  <c r="K114" i="13"/>
  <c r="K113" i="13" s="1"/>
  <c r="K116" i="13"/>
  <c r="M114" i="13"/>
  <c r="M116" i="13"/>
  <c r="M113" i="13"/>
  <c r="O114" i="13"/>
  <c r="O116" i="13"/>
  <c r="O113" i="13"/>
  <c r="Q114" i="13"/>
  <c r="Q113" i="13" s="1"/>
  <c r="Q116" i="13"/>
  <c r="V114" i="13"/>
  <c r="V116" i="13"/>
  <c r="G119" i="13"/>
  <c r="G125" i="13"/>
  <c r="G127" i="13"/>
  <c r="M127" i="13" s="1"/>
  <c r="G133" i="13"/>
  <c r="G146" i="13"/>
  <c r="G148" i="13"/>
  <c r="G150" i="13"/>
  <c r="M150" i="13" s="1"/>
  <c r="G163" i="13"/>
  <c r="G165" i="13"/>
  <c r="G169" i="13"/>
  <c r="G172" i="13"/>
  <c r="M172" i="13" s="1"/>
  <c r="G182" i="13"/>
  <c r="G185" i="13"/>
  <c r="G187" i="13"/>
  <c r="G189" i="13"/>
  <c r="M189" i="13" s="1"/>
  <c r="G192" i="13"/>
  <c r="G193" i="13"/>
  <c r="G196" i="13"/>
  <c r="G118" i="13"/>
  <c r="I119" i="13"/>
  <c r="I125" i="13"/>
  <c r="I127" i="13"/>
  <c r="I133" i="13"/>
  <c r="I118" i="13" s="1"/>
  <c r="I146" i="13"/>
  <c r="I148" i="13"/>
  <c r="I150" i="13"/>
  <c r="I163" i="13"/>
  <c r="I165" i="13"/>
  <c r="I169" i="13"/>
  <c r="I172" i="13"/>
  <c r="I182" i="13"/>
  <c r="I185" i="13"/>
  <c r="I187" i="13"/>
  <c r="I189" i="13"/>
  <c r="I192" i="13"/>
  <c r="I193" i="13"/>
  <c r="I196" i="13"/>
  <c r="K119" i="13"/>
  <c r="K125" i="13"/>
  <c r="K127" i="13"/>
  <c r="K133" i="13"/>
  <c r="K146" i="13"/>
  <c r="K148" i="13"/>
  <c r="K150" i="13"/>
  <c r="K163" i="13"/>
  <c r="K165" i="13"/>
  <c r="K169" i="13"/>
  <c r="K172" i="13"/>
  <c r="K182" i="13"/>
  <c r="K185" i="13"/>
  <c r="K187" i="13"/>
  <c r="K189" i="13"/>
  <c r="K192" i="13"/>
  <c r="K193" i="13"/>
  <c r="K196" i="13"/>
  <c r="M119" i="13"/>
  <c r="M125" i="13"/>
  <c r="M133" i="13"/>
  <c r="M146" i="13"/>
  <c r="M148" i="13"/>
  <c r="M163" i="13"/>
  <c r="M165" i="13"/>
  <c r="M169" i="13"/>
  <c r="M182" i="13"/>
  <c r="M185" i="13"/>
  <c r="M187" i="13"/>
  <c r="M192" i="13"/>
  <c r="M193" i="13"/>
  <c r="M196" i="13"/>
  <c r="O119" i="13"/>
  <c r="O125" i="13"/>
  <c r="O127" i="13"/>
  <c r="O133" i="13"/>
  <c r="O146" i="13"/>
  <c r="O148" i="13"/>
  <c r="O150" i="13"/>
  <c r="O163" i="13"/>
  <c r="O165" i="13"/>
  <c r="O169" i="13"/>
  <c r="O172" i="13"/>
  <c r="O182" i="13"/>
  <c r="O185" i="13"/>
  <c r="O187" i="13"/>
  <c r="O189" i="13"/>
  <c r="O192" i="13"/>
  <c r="O193" i="13"/>
  <c r="O196" i="13"/>
  <c r="O118" i="13"/>
  <c r="Q119" i="13"/>
  <c r="Q125" i="13"/>
  <c r="Q127" i="13"/>
  <c r="Q133" i="13"/>
  <c r="Q118" i="13" s="1"/>
  <c r="Q146" i="13"/>
  <c r="Q148" i="13"/>
  <c r="Q150" i="13"/>
  <c r="Q163" i="13"/>
  <c r="Q165" i="13"/>
  <c r="Q169" i="13"/>
  <c r="Q172" i="13"/>
  <c r="Q182" i="13"/>
  <c r="Q185" i="13"/>
  <c r="Q187" i="13"/>
  <c r="Q189" i="13"/>
  <c r="Q192" i="13"/>
  <c r="Q193" i="13"/>
  <c r="Q196" i="13"/>
  <c r="V119" i="13"/>
  <c r="V125" i="13"/>
  <c r="V127" i="13"/>
  <c r="V133" i="13"/>
  <c r="V146" i="13"/>
  <c r="V148" i="13"/>
  <c r="V150" i="13"/>
  <c r="V163" i="13"/>
  <c r="V165" i="13"/>
  <c r="V169" i="13"/>
  <c r="V172" i="13"/>
  <c r="V182" i="13"/>
  <c r="V185" i="13"/>
  <c r="V187" i="13"/>
  <c r="V189" i="13"/>
  <c r="V192" i="13"/>
  <c r="V193" i="13"/>
  <c r="V196" i="13"/>
  <c r="G198" i="13"/>
  <c r="M198" i="13" s="1"/>
  <c r="M197" i="13" s="1"/>
  <c r="G197" i="13"/>
  <c r="I70" i="1" s="1"/>
  <c r="I198" i="13"/>
  <c r="I197" i="13"/>
  <c r="K198" i="13"/>
  <c r="K197" i="13"/>
  <c r="O198" i="13"/>
  <c r="O197" i="13" s="1"/>
  <c r="Q198" i="13"/>
  <c r="Q197" i="13"/>
  <c r="V198" i="13"/>
  <c r="V197" i="13" s="1"/>
  <c r="G201" i="13"/>
  <c r="G200" i="13"/>
  <c r="I71" i="1" s="1"/>
  <c r="I201" i="13"/>
  <c r="I200" i="13" s="1"/>
  <c r="K201" i="13"/>
  <c r="K200" i="13"/>
  <c r="M201" i="13"/>
  <c r="M200" i="13" s="1"/>
  <c r="O201" i="13"/>
  <c r="O200" i="13"/>
  <c r="Q201" i="13"/>
  <c r="Q200" i="13" s="1"/>
  <c r="V201" i="13"/>
  <c r="V200" i="13"/>
  <c r="G203" i="13"/>
  <c r="M203" i="13" s="1"/>
  <c r="M202" i="13" s="1"/>
  <c r="G208" i="13"/>
  <c r="G232" i="13"/>
  <c r="G248" i="13"/>
  <c r="M248" i="13" s="1"/>
  <c r="G202" i="13"/>
  <c r="I72" i="1" s="1"/>
  <c r="I203" i="13"/>
  <c r="I208" i="13"/>
  <c r="I232" i="13"/>
  <c r="I248" i="13"/>
  <c r="I202" i="13" s="1"/>
  <c r="K203" i="13"/>
  <c r="K208" i="13"/>
  <c r="K232" i="13"/>
  <c r="K248" i="13"/>
  <c r="M208" i="13"/>
  <c r="M232" i="13"/>
  <c r="O203" i="13"/>
  <c r="O208" i="13"/>
  <c r="O232" i="13"/>
  <c r="O248" i="13"/>
  <c r="O202" i="13"/>
  <c r="Q203" i="13"/>
  <c r="Q208" i="13"/>
  <c r="Q232" i="13"/>
  <c r="Q248" i="13"/>
  <c r="Q202" i="13" s="1"/>
  <c r="V203" i="13"/>
  <c r="V208" i="13"/>
  <c r="V232" i="13"/>
  <c r="V248" i="13"/>
  <c r="G251" i="13"/>
  <c r="G252" i="13"/>
  <c r="G250" i="13"/>
  <c r="I73" i="1" s="1"/>
  <c r="I251" i="13"/>
  <c r="I252" i="13"/>
  <c r="I250" i="13"/>
  <c r="K251" i="13"/>
  <c r="K250" i="13" s="1"/>
  <c r="K252" i="13"/>
  <c r="M251" i="13"/>
  <c r="M252" i="13"/>
  <c r="O251" i="13"/>
  <c r="O252" i="13"/>
  <c r="O250" i="13"/>
  <c r="Q251" i="13"/>
  <c r="Q252" i="13"/>
  <c r="Q250" i="13"/>
  <c r="V251" i="13"/>
  <c r="V250" i="13" s="1"/>
  <c r="V252" i="13"/>
  <c r="G255" i="13"/>
  <c r="G254" i="13" s="1"/>
  <c r="I78" i="1" s="1"/>
  <c r="G256" i="13"/>
  <c r="M256" i="13" s="1"/>
  <c r="I255" i="13"/>
  <c r="I256" i="13"/>
  <c r="I254" i="13"/>
  <c r="K255" i="13"/>
  <c r="K256" i="13"/>
  <c r="K254" i="13"/>
  <c r="M255" i="13"/>
  <c r="M254" i="13" s="1"/>
  <c r="O255" i="13"/>
  <c r="O256" i="13"/>
  <c r="Q255" i="13"/>
  <c r="Q256" i="13"/>
  <c r="Q254" i="13" s="1"/>
  <c r="V255" i="13"/>
  <c r="V256" i="13"/>
  <c r="V254" i="13"/>
  <c r="G258" i="13"/>
  <c r="G259" i="13"/>
  <c r="G260" i="13"/>
  <c r="G257" i="13"/>
  <c r="I79" i="1" s="1"/>
  <c r="I258" i="13"/>
  <c r="I259" i="13"/>
  <c r="I260" i="13"/>
  <c r="I257" i="13"/>
  <c r="K258" i="13"/>
  <c r="K259" i="13"/>
  <c r="K260" i="13"/>
  <c r="K257" i="13"/>
  <c r="M258" i="13"/>
  <c r="M259" i="13"/>
  <c r="M260" i="13"/>
  <c r="M257" i="13"/>
  <c r="O258" i="13"/>
  <c r="O259" i="13"/>
  <c r="O260" i="13"/>
  <c r="O257" i="13"/>
  <c r="Q258" i="13"/>
  <c r="Q259" i="13"/>
  <c r="Q260" i="13"/>
  <c r="Q257" i="13"/>
  <c r="V258" i="13"/>
  <c r="V259" i="13"/>
  <c r="V260" i="13"/>
  <c r="V257" i="13"/>
  <c r="G263" i="13"/>
  <c r="G266" i="13"/>
  <c r="G267" i="13"/>
  <c r="G268" i="13"/>
  <c r="M268" i="13" s="1"/>
  <c r="G269" i="13"/>
  <c r="M269" i="13" s="1"/>
  <c r="G270" i="13"/>
  <c r="G271" i="13"/>
  <c r="G272" i="13"/>
  <c r="M272" i="13" s="1"/>
  <c r="G273" i="13"/>
  <c r="M273" i="13" s="1"/>
  <c r="I263" i="13"/>
  <c r="I266" i="13"/>
  <c r="I267" i="13"/>
  <c r="I262" i="13" s="1"/>
  <c r="I268" i="13"/>
  <c r="I269" i="13"/>
  <c r="I270" i="13"/>
  <c r="I271" i="13"/>
  <c r="I272" i="13"/>
  <c r="I273" i="13"/>
  <c r="K263" i="13"/>
  <c r="K266" i="13"/>
  <c r="K267" i="13"/>
  <c r="K268" i="13"/>
  <c r="K269" i="13"/>
  <c r="K270" i="13"/>
  <c r="K271" i="13"/>
  <c r="K272" i="13"/>
  <c r="K273" i="13"/>
  <c r="M266" i="13"/>
  <c r="M267" i="13"/>
  <c r="M270" i="13"/>
  <c r="M271" i="13"/>
  <c r="O263" i="13"/>
  <c r="O266" i="13"/>
  <c r="O267" i="13"/>
  <c r="O268" i="13"/>
  <c r="O269" i="13"/>
  <c r="O270" i="13"/>
  <c r="O271" i="13"/>
  <c r="O272" i="13"/>
  <c r="O273" i="13"/>
  <c r="Q263" i="13"/>
  <c r="Q266" i="13"/>
  <c r="Q267" i="13"/>
  <c r="Q268" i="13"/>
  <c r="Q269" i="13"/>
  <c r="Q270" i="13"/>
  <c r="Q262" i="13" s="1"/>
  <c r="Q271" i="13"/>
  <c r="Q272" i="13"/>
  <c r="Q273" i="13"/>
  <c r="V263" i="13"/>
  <c r="V266" i="13"/>
  <c r="V267" i="13"/>
  <c r="V268" i="13"/>
  <c r="V269" i="13"/>
  <c r="V270" i="13"/>
  <c r="V271" i="13"/>
  <c r="V272" i="13"/>
  <c r="V273" i="13"/>
  <c r="G276" i="13"/>
  <c r="G278" i="13"/>
  <c r="G299" i="13"/>
  <c r="M299" i="13" s="1"/>
  <c r="G311" i="13"/>
  <c r="G313" i="13"/>
  <c r="G317" i="13"/>
  <c r="M317" i="13" s="1"/>
  <c r="G275" i="13"/>
  <c r="I81" i="1" s="1"/>
  <c r="I276" i="13"/>
  <c r="I278" i="13"/>
  <c r="I299" i="13"/>
  <c r="I311" i="13"/>
  <c r="I275" i="13" s="1"/>
  <c r="I313" i="13"/>
  <c r="I317" i="13"/>
  <c r="K276" i="13"/>
  <c r="K278" i="13"/>
  <c r="K299" i="13"/>
  <c r="K311" i="13"/>
  <c r="K313" i="13"/>
  <c r="K317" i="13"/>
  <c r="M276" i="13"/>
  <c r="M278" i="13"/>
  <c r="M311" i="13"/>
  <c r="M313" i="13"/>
  <c r="O276" i="13"/>
  <c r="O278" i="13"/>
  <c r="O275" i="13" s="1"/>
  <c r="O299" i="13"/>
  <c r="O311" i="13"/>
  <c r="O313" i="13"/>
  <c r="O317" i="13"/>
  <c r="Q276" i="13"/>
  <c r="Q278" i="13"/>
  <c r="Q299" i="13"/>
  <c r="Q311" i="13"/>
  <c r="Q313" i="13"/>
  <c r="Q317" i="13"/>
  <c r="Q275" i="13"/>
  <c r="V276" i="13"/>
  <c r="V278" i="13"/>
  <c r="V299" i="13"/>
  <c r="V311" i="13"/>
  <c r="V313" i="13"/>
  <c r="V317" i="13"/>
  <c r="G320" i="13"/>
  <c r="G322" i="13"/>
  <c r="M322" i="13" s="1"/>
  <c r="G324" i="13"/>
  <c r="G327" i="13"/>
  <c r="G329" i="13"/>
  <c r="M329" i="13" s="1"/>
  <c r="G333" i="13"/>
  <c r="M333" i="13" s="1"/>
  <c r="I320" i="13"/>
  <c r="I322" i="13"/>
  <c r="I324" i="13"/>
  <c r="I327" i="13"/>
  <c r="I329" i="13"/>
  <c r="I333" i="13"/>
  <c r="I319" i="13"/>
  <c r="K320" i="13"/>
  <c r="K322" i="13"/>
  <c r="K324" i="13"/>
  <c r="K327" i="13"/>
  <c r="K319" i="13" s="1"/>
  <c r="K329" i="13"/>
  <c r="K333" i="13"/>
  <c r="M320" i="13"/>
  <c r="M324" i="13"/>
  <c r="M327" i="13"/>
  <c r="O320" i="13"/>
  <c r="O322" i="13"/>
  <c r="O324" i="13"/>
  <c r="O327" i="13"/>
  <c r="O329" i="13"/>
  <c r="O333" i="13"/>
  <c r="Q320" i="13"/>
  <c r="Q322" i="13"/>
  <c r="Q324" i="13"/>
  <c r="Q319" i="13" s="1"/>
  <c r="Q327" i="13"/>
  <c r="Q329" i="13"/>
  <c r="Q333" i="13"/>
  <c r="V320" i="13"/>
  <c r="V322" i="13"/>
  <c r="V324" i="13"/>
  <c r="V327" i="13"/>
  <c r="V319" i="13" s="1"/>
  <c r="V329" i="13"/>
  <c r="V333" i="13"/>
  <c r="G336" i="13"/>
  <c r="G338" i="13"/>
  <c r="G376" i="13"/>
  <c r="G378" i="13"/>
  <c r="M378" i="13" s="1"/>
  <c r="G380" i="13"/>
  <c r="M380" i="13" s="1"/>
  <c r="I336" i="13"/>
  <c r="I338" i="13"/>
  <c r="I376" i="13"/>
  <c r="I335" i="13" s="1"/>
  <c r="I378" i="13"/>
  <c r="I380" i="13"/>
  <c r="K336" i="13"/>
  <c r="K335" i="13" s="1"/>
  <c r="K338" i="13"/>
  <c r="K376" i="13"/>
  <c r="K378" i="13"/>
  <c r="K380" i="13"/>
  <c r="M338" i="13"/>
  <c r="M376" i="13"/>
  <c r="O336" i="13"/>
  <c r="O335" i="13" s="1"/>
  <c r="O338" i="13"/>
  <c r="O376" i="13"/>
  <c r="O378" i="13"/>
  <c r="O380" i="13"/>
  <c r="Q336" i="13"/>
  <c r="Q338" i="13"/>
  <c r="Q376" i="13"/>
  <c r="Q378" i="13"/>
  <c r="Q380" i="13"/>
  <c r="Q335" i="13"/>
  <c r="V336" i="13"/>
  <c r="V338" i="13"/>
  <c r="V376" i="13"/>
  <c r="V378" i="13"/>
  <c r="V380" i="13"/>
  <c r="G382" i="13"/>
  <c r="G387" i="13"/>
  <c r="G388" i="13"/>
  <c r="M388" i="13" s="1"/>
  <c r="I382" i="13"/>
  <c r="I387" i="13"/>
  <c r="I388" i="13"/>
  <c r="K382" i="13"/>
  <c r="K381" i="13" s="1"/>
  <c r="K387" i="13"/>
  <c r="K388" i="13"/>
  <c r="M382" i="13"/>
  <c r="M387" i="13"/>
  <c r="O382" i="13"/>
  <c r="O387" i="13"/>
  <c r="O388" i="13"/>
  <c r="Q382" i="13"/>
  <c r="Q387" i="13"/>
  <c r="Q388" i="13"/>
  <c r="V382" i="13"/>
  <c r="V381" i="13" s="1"/>
  <c r="V387" i="13"/>
  <c r="V388" i="13"/>
  <c r="G392" i="13"/>
  <c r="M392" i="13" s="1"/>
  <c r="G443" i="13"/>
  <c r="G444" i="13"/>
  <c r="G445" i="13"/>
  <c r="I392" i="13"/>
  <c r="I443" i="13"/>
  <c r="I391" i="13" s="1"/>
  <c r="I444" i="13"/>
  <c r="I445" i="13"/>
  <c r="K392" i="13"/>
  <c r="K443" i="13"/>
  <c r="K444" i="13"/>
  <c r="K445" i="13"/>
  <c r="K391" i="13"/>
  <c r="M444" i="13"/>
  <c r="M445" i="13"/>
  <c r="O392" i="13"/>
  <c r="O443" i="13"/>
  <c r="O391" i="13" s="1"/>
  <c r="O444" i="13"/>
  <c r="O445" i="13"/>
  <c r="Q392" i="13"/>
  <c r="Q443" i="13"/>
  <c r="Q391" i="13" s="1"/>
  <c r="Q444" i="13"/>
  <c r="Q445" i="13"/>
  <c r="V392" i="13"/>
  <c r="V443" i="13"/>
  <c r="V444" i="13"/>
  <c r="V445" i="13"/>
  <c r="V391" i="13"/>
  <c r="G448" i="13"/>
  <c r="G449" i="13"/>
  <c r="G447" i="13"/>
  <c r="I87" i="1" s="1"/>
  <c r="I448" i="13"/>
  <c r="I447" i="13" s="1"/>
  <c r="I449" i="13"/>
  <c r="K448" i="13"/>
  <c r="K449" i="13"/>
  <c r="M448" i="13"/>
  <c r="M449" i="13"/>
  <c r="M447" i="13"/>
  <c r="O448" i="13"/>
  <c r="O449" i="13"/>
  <c r="O447" i="13"/>
  <c r="Q448" i="13"/>
  <c r="Q447" i="13" s="1"/>
  <c r="Q449" i="13"/>
  <c r="V448" i="13"/>
  <c r="V447" i="13" s="1"/>
  <c r="V449" i="13"/>
  <c r="G451" i="13"/>
  <c r="G452" i="13"/>
  <c r="G453" i="13"/>
  <c r="M453" i="13" s="1"/>
  <c r="G455" i="13"/>
  <c r="G456" i="13"/>
  <c r="G457" i="13"/>
  <c r="G458" i="13"/>
  <c r="M458" i="13" s="1"/>
  <c r="I451" i="13"/>
  <c r="I452" i="13"/>
  <c r="I453" i="13"/>
  <c r="I455" i="13"/>
  <c r="I456" i="13"/>
  <c r="I457" i="13"/>
  <c r="I458" i="13"/>
  <c r="K451" i="13"/>
  <c r="K450" i="13" s="1"/>
  <c r="K452" i="13"/>
  <c r="K453" i="13"/>
  <c r="K455" i="13"/>
  <c r="K456" i="13"/>
  <c r="K457" i="13"/>
  <c r="K458" i="13"/>
  <c r="M451" i="13"/>
  <c r="M452" i="13"/>
  <c r="M455" i="13"/>
  <c r="M456" i="13"/>
  <c r="M457" i="13"/>
  <c r="O451" i="13"/>
  <c r="O452" i="13"/>
  <c r="O453" i="13"/>
  <c r="O455" i="13"/>
  <c r="O456" i="13"/>
  <c r="O457" i="13"/>
  <c r="O458" i="13"/>
  <c r="Q451" i="13"/>
  <c r="Q452" i="13"/>
  <c r="Q453" i="13"/>
  <c r="Q455" i="13"/>
  <c r="Q456" i="13"/>
  <c r="Q457" i="13"/>
  <c r="Q458" i="13"/>
  <c r="V451" i="13"/>
  <c r="V450" i="13" s="1"/>
  <c r="V452" i="13"/>
  <c r="V453" i="13"/>
  <c r="V455" i="13"/>
  <c r="V456" i="13"/>
  <c r="V457" i="13"/>
  <c r="V458" i="13"/>
  <c r="G460" i="13"/>
  <c r="M460" i="13" s="1"/>
  <c r="G461" i="13"/>
  <c r="G462" i="13"/>
  <c r="G463" i="13"/>
  <c r="I460" i="13"/>
  <c r="I461" i="13"/>
  <c r="I459" i="13" s="1"/>
  <c r="I462" i="13"/>
  <c r="I463" i="13"/>
  <c r="K460" i="13"/>
  <c r="K461" i="13"/>
  <c r="K462" i="13"/>
  <c r="K463" i="13"/>
  <c r="K459" i="13"/>
  <c r="M462" i="13"/>
  <c r="M463" i="13"/>
  <c r="O460" i="13"/>
  <c r="O461" i="13"/>
  <c r="O459" i="13" s="1"/>
  <c r="O462" i="13"/>
  <c r="O463" i="13"/>
  <c r="Q460" i="13"/>
  <c r="Q461" i="13"/>
  <c r="Q459" i="13" s="1"/>
  <c r="Q462" i="13"/>
  <c r="Q463" i="13"/>
  <c r="V460" i="13"/>
  <c r="V461" i="13"/>
  <c r="V462" i="13"/>
  <c r="V463" i="13"/>
  <c r="V459" i="13"/>
  <c r="G465" i="13"/>
  <c r="G466" i="13"/>
  <c r="G467" i="13"/>
  <c r="G464" i="13"/>
  <c r="I465" i="13"/>
  <c r="I466" i="13"/>
  <c r="I467" i="13"/>
  <c r="I464" i="13"/>
  <c r="K465" i="13"/>
  <c r="K466" i="13"/>
  <c r="K467" i="13"/>
  <c r="K464" i="13"/>
  <c r="M465" i="13"/>
  <c r="M466" i="13"/>
  <c r="M467" i="13"/>
  <c r="M464" i="13"/>
  <c r="O465" i="13"/>
  <c r="O466" i="13"/>
  <c r="O467" i="13"/>
  <c r="O464" i="13"/>
  <c r="Q465" i="13"/>
  <c r="Q466" i="13"/>
  <c r="Q467" i="13"/>
  <c r="Q464" i="13"/>
  <c r="V465" i="13"/>
  <c r="V466" i="13"/>
  <c r="V467" i="13"/>
  <c r="V464" i="13"/>
  <c r="AE469" i="13"/>
  <c r="G9" i="12"/>
  <c r="AF18" i="12" s="1"/>
  <c r="G10" i="12"/>
  <c r="G11" i="12"/>
  <c r="M11" i="12" s="1"/>
  <c r="G12" i="12"/>
  <c r="M12" i="12" s="1"/>
  <c r="G8" i="12"/>
  <c r="I9" i="12"/>
  <c r="I10" i="12"/>
  <c r="I11" i="12"/>
  <c r="I12" i="12"/>
  <c r="K9" i="12"/>
  <c r="K10" i="12"/>
  <c r="K11" i="12"/>
  <c r="K12" i="12"/>
  <c r="M9" i="12"/>
  <c r="M8" i="12" s="1"/>
  <c r="M10" i="12"/>
  <c r="O9" i="12"/>
  <c r="O10" i="12"/>
  <c r="O11" i="12"/>
  <c r="O12" i="12"/>
  <c r="O8" i="12"/>
  <c r="Q9" i="12"/>
  <c r="Q10" i="12"/>
  <c r="Q11" i="12"/>
  <c r="Q12" i="12"/>
  <c r="V9" i="12"/>
  <c r="V10" i="12"/>
  <c r="V11" i="12"/>
  <c r="V12" i="12"/>
  <c r="G14" i="12"/>
  <c r="G13" i="12" s="1"/>
  <c r="I90" i="1" s="1"/>
  <c r="I20" i="1" s="1"/>
  <c r="G15" i="12"/>
  <c r="G16" i="12"/>
  <c r="I14" i="12"/>
  <c r="I15" i="12"/>
  <c r="I16" i="12"/>
  <c r="K14" i="12"/>
  <c r="K15" i="12"/>
  <c r="K16" i="12"/>
  <c r="M15" i="12"/>
  <c r="M16" i="12"/>
  <c r="O14" i="12"/>
  <c r="O13" i="12" s="1"/>
  <c r="O15" i="12"/>
  <c r="O16" i="12"/>
  <c r="Q14" i="12"/>
  <c r="Q15" i="12"/>
  <c r="Q16" i="12"/>
  <c r="V14" i="12"/>
  <c r="V15" i="12"/>
  <c r="V16" i="12"/>
  <c r="AE18" i="12"/>
  <c r="J28" i="1"/>
  <c r="J26" i="1"/>
  <c r="G38" i="1"/>
  <c r="F38" i="1"/>
  <c r="H32" i="1"/>
  <c r="J23" i="1"/>
  <c r="J24" i="1"/>
  <c r="J25" i="1"/>
  <c r="J27" i="1"/>
  <c r="E24" i="1"/>
  <c r="E26" i="1"/>
  <c r="M115" i="14" l="1"/>
  <c r="G47" i="1"/>
  <c r="G46" i="1"/>
  <c r="V118" i="13"/>
  <c r="O23" i="13"/>
  <c r="G94" i="16"/>
  <c r="M96" i="16"/>
  <c r="M47" i="17"/>
  <c r="M46" i="17" s="1"/>
  <c r="G46" i="17"/>
  <c r="M450" i="13"/>
  <c r="M336" i="13"/>
  <c r="M335" i="13" s="1"/>
  <c r="G335" i="13"/>
  <c r="I83" i="1" s="1"/>
  <c r="O319" i="13"/>
  <c r="V202" i="13"/>
  <c r="K202" i="13"/>
  <c r="G74" i="13"/>
  <c r="I60" i="1" s="1"/>
  <c r="M78" i="13"/>
  <c r="Q23" i="13"/>
  <c r="AF469" i="13"/>
  <c r="G19" i="13"/>
  <c r="I56" i="1" s="1"/>
  <c r="M20" i="13"/>
  <c r="M19" i="13" s="1"/>
  <c r="K49" i="14"/>
  <c r="O21" i="14"/>
  <c r="G21" i="14"/>
  <c r="I75" i="1" s="1"/>
  <c r="M25" i="14"/>
  <c r="M21" i="14" s="1"/>
  <c r="AF164" i="14"/>
  <c r="G42" i="1" s="1"/>
  <c r="G42" i="15"/>
  <c r="I65" i="1" s="1"/>
  <c r="M49" i="15"/>
  <c r="M42" i="15" s="1"/>
  <c r="G99" i="16"/>
  <c r="K8" i="16"/>
  <c r="V79" i="17"/>
  <c r="G18" i="12"/>
  <c r="G450" i="13"/>
  <c r="I88" i="1" s="1"/>
  <c r="O381" i="13"/>
  <c r="M275" i="13"/>
  <c r="O262" i="13"/>
  <c r="M250" i="13"/>
  <c r="K118" i="13"/>
  <c r="V113" i="13"/>
  <c r="M74" i="13"/>
  <c r="K68" i="13"/>
  <c r="G64" i="13"/>
  <c r="I58" i="1" s="1"/>
  <c r="V23" i="13"/>
  <c r="K23" i="13"/>
  <c r="I115" i="14"/>
  <c r="M49" i="14"/>
  <c r="V21" i="14"/>
  <c r="K21" i="14"/>
  <c r="O147" i="16"/>
  <c r="O136" i="16"/>
  <c r="G459" i="13"/>
  <c r="I89" i="1" s="1"/>
  <c r="I19" i="1" s="1"/>
  <c r="M461" i="13"/>
  <c r="G391" i="13"/>
  <c r="I85" i="1" s="1"/>
  <c r="M443" i="13"/>
  <c r="M391" i="13" s="1"/>
  <c r="K275" i="13"/>
  <c r="K262" i="13"/>
  <c r="M118" i="13"/>
  <c r="V115" i="14"/>
  <c r="O115" i="14"/>
  <c r="M79" i="17"/>
  <c r="Q13" i="12"/>
  <c r="I13" i="12"/>
  <c r="M459" i="13"/>
  <c r="M381" i="13"/>
  <c r="M319" i="13"/>
  <c r="G319" i="13"/>
  <c r="I82" i="1" s="1"/>
  <c r="V94" i="13"/>
  <c r="O74" i="13"/>
  <c r="I23" i="13"/>
  <c r="K8" i="13"/>
  <c r="M157" i="14"/>
  <c r="M156" i="14" s="1"/>
  <c r="G156" i="14"/>
  <c r="I86" i="1" s="1"/>
  <c r="I18" i="1" s="1"/>
  <c r="H43" i="1"/>
  <c r="M59" i="15"/>
  <c r="Q117" i="16"/>
  <c r="I99" i="16"/>
  <c r="M94" i="16"/>
  <c r="I79" i="17"/>
  <c r="O61" i="17"/>
  <c r="M66" i="17"/>
  <c r="M61" i="17" s="1"/>
  <c r="G61" i="17"/>
  <c r="V51" i="17"/>
  <c r="K51" i="17"/>
  <c r="O8" i="17"/>
  <c r="AF97" i="17"/>
  <c r="G45" i="1" s="1"/>
  <c r="H45" i="1" s="1"/>
  <c r="G8" i="17"/>
  <c r="G97" i="17" s="1"/>
  <c r="V13" i="12"/>
  <c r="K13" i="12"/>
  <c r="O450" i="13"/>
  <c r="K447" i="13"/>
  <c r="G381" i="13"/>
  <c r="I84" i="1" s="1"/>
  <c r="I43" i="1"/>
  <c r="F47" i="1"/>
  <c r="F46" i="1"/>
  <c r="M14" i="12"/>
  <c r="M13" i="12" s="1"/>
  <c r="V8" i="12"/>
  <c r="Q8" i="12"/>
  <c r="K8" i="12"/>
  <c r="I8" i="12"/>
  <c r="Q450" i="13"/>
  <c r="I450" i="13"/>
  <c r="Q381" i="13"/>
  <c r="I381" i="13"/>
  <c r="V335" i="13"/>
  <c r="V275" i="13"/>
  <c r="V262" i="13"/>
  <c r="M263" i="13"/>
  <c r="M262" i="13" s="1"/>
  <c r="G262" i="13"/>
  <c r="I80" i="1" s="1"/>
  <c r="O254" i="13"/>
  <c r="M100" i="13"/>
  <c r="K94" i="13"/>
  <c r="M24" i="13"/>
  <c r="M23" i="13" s="1"/>
  <c r="F41" i="1"/>
  <c r="F39" i="1"/>
  <c r="F40" i="1"/>
  <c r="G115" i="14"/>
  <c r="I77" i="1" s="1"/>
  <c r="I49" i="14"/>
  <c r="M8" i="14"/>
  <c r="O59" i="15"/>
  <c r="G59" i="15"/>
  <c r="I74" i="1" s="1"/>
  <c r="O42" i="15"/>
  <c r="K42" i="15"/>
  <c r="G117" i="16"/>
  <c r="I59" i="1" s="1"/>
  <c r="M130" i="16"/>
  <c r="M117" i="16" s="1"/>
  <c r="K94" i="16"/>
  <c r="AF178" i="16"/>
  <c r="G44" i="1" s="1"/>
  <c r="M9" i="16"/>
  <c r="M8" i="16" s="1"/>
  <c r="V61" i="17"/>
  <c r="K61" i="17"/>
  <c r="V8" i="17"/>
  <c r="K8" i="17"/>
  <c r="V8" i="13"/>
  <c r="I156" i="14"/>
  <c r="G49" i="14"/>
  <c r="I76" i="1" s="1"/>
  <c r="Q59" i="15"/>
  <c r="I59" i="15"/>
  <c r="V42" i="15"/>
  <c r="I63" i="1"/>
  <c r="I69" i="1"/>
  <c r="V147" i="16"/>
  <c r="V117" i="16"/>
  <c r="K117" i="16"/>
  <c r="Q99" i="16"/>
  <c r="O99" i="16"/>
  <c r="K79" i="17"/>
  <c r="Q61" i="17"/>
  <c r="I61" i="17"/>
  <c r="M51" i="17"/>
  <c r="Q8" i="17"/>
  <c r="I8" i="17"/>
  <c r="AF73" i="15"/>
  <c r="G43" i="1" s="1"/>
  <c r="M152" i="16"/>
  <c r="M147" i="16" s="1"/>
  <c r="M141" i="16"/>
  <c r="M136" i="16" s="1"/>
  <c r="M102" i="16"/>
  <c r="M99" i="16" s="1"/>
  <c r="G469" i="13" l="1"/>
  <c r="G178" i="16"/>
  <c r="F48" i="1"/>
  <c r="H46" i="1"/>
  <c r="I46" i="1" s="1"/>
  <c r="I42" i="1"/>
  <c r="H42" i="1"/>
  <c r="I55" i="1"/>
  <c r="H47" i="1"/>
  <c r="I47" i="1" s="1"/>
  <c r="I45" i="1"/>
  <c r="H44" i="1"/>
  <c r="I44" i="1" s="1"/>
  <c r="G41" i="1"/>
  <c r="H41" i="1" s="1"/>
  <c r="G39" i="1"/>
  <c r="G48" i="1" s="1"/>
  <c r="G25" i="1" s="1"/>
  <c r="A25" i="1" s="1"/>
  <c r="A26" i="1" s="1"/>
  <c r="G26" i="1" s="1"/>
  <c r="G40" i="1"/>
  <c r="H40" i="1" s="1"/>
  <c r="I40" i="1" s="1"/>
  <c r="G73" i="15"/>
  <c r="G164" i="14"/>
  <c r="I17" i="1"/>
  <c r="I41" i="1" l="1"/>
  <c r="G23" i="1"/>
  <c r="G28" i="1"/>
  <c r="I91" i="1"/>
  <c r="I16" i="1"/>
  <c r="I21" i="1" s="1"/>
  <c r="H39" i="1"/>
  <c r="H48" i="1" s="1"/>
  <c r="A23" i="1" l="1"/>
  <c r="A24" i="1" s="1"/>
  <c r="G24" i="1" s="1"/>
  <c r="A27" i="1"/>
  <c r="A29" i="1" s="1"/>
  <c r="G29" i="1" s="1"/>
  <c r="G27" i="1" s="1"/>
  <c r="I39" i="1"/>
  <c r="I48" i="1" s="1"/>
  <c r="J58" i="1"/>
  <c r="J62" i="1"/>
  <c r="J66" i="1"/>
  <c r="J70" i="1"/>
  <c r="J74" i="1"/>
  <c r="J57" i="1"/>
  <c r="J61" i="1"/>
  <c r="J65" i="1"/>
  <c r="J69" i="1"/>
  <c r="J73" i="1"/>
  <c r="J77" i="1"/>
  <c r="J81" i="1"/>
  <c r="J85" i="1"/>
  <c r="J89" i="1"/>
  <c r="J55" i="1"/>
  <c r="J63" i="1"/>
  <c r="J71" i="1"/>
  <c r="J78" i="1"/>
  <c r="J83" i="1"/>
  <c r="J88" i="1"/>
  <c r="J56" i="1"/>
  <c r="J64" i="1"/>
  <c r="J72" i="1"/>
  <c r="J79" i="1"/>
  <c r="J84" i="1"/>
  <c r="J90" i="1"/>
  <c r="J60" i="1"/>
  <c r="J68" i="1"/>
  <c r="J76" i="1"/>
  <c r="J82" i="1"/>
  <c r="J87" i="1"/>
  <c r="J59" i="1"/>
  <c r="J67" i="1"/>
  <c r="J75" i="1"/>
  <c r="J80" i="1"/>
  <c r="J86" i="1"/>
  <c r="J45" i="1" l="1"/>
  <c r="J41" i="1"/>
  <c r="J47" i="1"/>
  <c r="J40" i="1"/>
  <c r="J39" i="1"/>
  <c r="J48" i="1" s="1"/>
  <c r="J42" i="1"/>
  <c r="J43" i="1"/>
  <c r="J46" i="1"/>
  <c r="J44" i="1"/>
  <c r="J91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<sst xmlns="http://schemas.openxmlformats.org/spreadsheetml/2006/main" count="4148" uniqueCount="1272">
  <si>
    <t>10,19</t>
  </si>
  <si>
    <t>451573111R00</t>
  </si>
  <si>
    <t>Lože pod potrubí, stoky a drobné objekty z písku a štěrkopísku  do 65 mm</t>
  </si>
  <si>
    <t xml:space="preserve">0,6*0,1*25,50 : </t>
  </si>
  <si>
    <t>1,53</t>
  </si>
  <si>
    <t>564851114R00</t>
  </si>
  <si>
    <t>Podklad ze štěrkodrti s rozprostřením a zhutněním frakce 0-63 mm, tloušťka po zhutnění 180 mm</t>
  </si>
  <si>
    <t>578141111R00</t>
  </si>
  <si>
    <t>Litý asfalt z kameniva v pruhu šířky do 3 m, jemnozrnný, tloušťky 40 mm</t>
  </si>
  <si>
    <t>z kameniva těženého nebo drceného s rozprostřením</t>
  </si>
  <si>
    <t xml:space="preserve">0,60*1,50 : </t>
  </si>
  <si>
    <t>871241121R00</t>
  </si>
  <si>
    <t>Montáž potrubí z plastických hmot z tlakových trubek polyetylenových, vnějšího průměru 90 mm</t>
  </si>
  <si>
    <t>871261121R00</t>
  </si>
  <si>
    <t>Montáž potrubí z plastických hmot z tlakových trubek polyetylenových, vnějšího průměru 125 mm</t>
  </si>
  <si>
    <t>892241111R00</t>
  </si>
  <si>
    <t>Tlakové zkoušky vodovodního potrubí DN do 80 mm</t>
  </si>
  <si>
    <t>přísun, montáže, demontáže a odsunu zkoušecího čerpadla, napuštění tlakovou vodou a dodání vody pro tlakovou zkoušku,</t>
  </si>
  <si>
    <t>892273111R00</t>
  </si>
  <si>
    <t>Proplach a desinfekce vodovodního potrubí DN od 80 do 125 mm</t>
  </si>
  <si>
    <t>napuštění a vypuštění vody, dodání vody a desinfekčního prostředku, náklady na bakteriologický rozbor vody,</t>
  </si>
  <si>
    <t>286105260</t>
  </si>
  <si>
    <t>Chránička D140x2,8x4000 mm</t>
  </si>
  <si>
    <t>R003</t>
  </si>
  <si>
    <t>Propojení se stávajícím potrubím DN 80</t>
  </si>
  <si>
    <t>286138550</t>
  </si>
  <si>
    <t>trubka řada těžká IPE D90x8,2x6000 mm VODA</t>
  </si>
  <si>
    <t xml:space="preserve">25,50/6*1,03 : </t>
  </si>
  <si>
    <t>4,378</t>
  </si>
  <si>
    <t>R001</t>
  </si>
  <si>
    <t>Signalizační drát</t>
  </si>
  <si>
    <t xml:space="preserve">25,50*2 : </t>
  </si>
  <si>
    <t>51</t>
  </si>
  <si>
    <t>R002</t>
  </si>
  <si>
    <t>Výstražná folie bílá</t>
  </si>
  <si>
    <t>919735111R00</t>
  </si>
  <si>
    <t>Řezání stávajících krytů nebo podkladů živičných, hloubky do  50 mm</t>
  </si>
  <si>
    <t>včetně spotřeby vody</t>
  </si>
  <si>
    <t xml:space="preserve">1,5*2 : </t>
  </si>
  <si>
    <t>971012211R00</t>
  </si>
  <si>
    <t>Vybourání výplní otvorů z lehkých betonů tloušťky přes 150 mm, plochy do 0,09 m2</t>
  </si>
  <si>
    <t>z prefabrikovaných stěnových dílců, včetně pomocného lešení o výšce podlahy do 1900 mm a pro zatížení do 1,5 kPa  (150 kg/m2),</t>
  </si>
  <si>
    <t>R004</t>
  </si>
  <si>
    <t>Utěsnění prostupu potrubí přes zed</t>
  </si>
  <si>
    <t>R006</t>
  </si>
  <si>
    <t>Uložní suti na skládku</t>
  </si>
  <si>
    <t>R005</t>
  </si>
  <si>
    <t>PUR pěna 750ml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</si>
  <si>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</si>
  <si>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</si>
  <si>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</si>
  <si>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</si>
  <si>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</si>
  <si>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</si>
  <si>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</si>
  <si>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</si>
  <si>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</si>
  <si>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</si>
  <si>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</si>
  <si>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</si>
  <si>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</si>
  <si>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</si>
  <si>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</si>
  <si>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</si>
  <si>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</si>
  <si>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</si>
  <si>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</si>
  <si>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</si>
  <si>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</si>
  <si>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</si>
  <si>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</si>
  <si>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</si>
  <si>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</si>
  <si>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</si>
  <si>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</si>
  <si>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</si>
  <si>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</si>
  <si>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</si>
  <si>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</si>
  <si>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</si>
  <si>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</si>
  <si>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</si>
  <si>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</si>
  <si>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</si>
  <si>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</si>
  <si>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</si>
  <si>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</si>
  <si>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</si>
  <si>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</si>
  <si>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</si>
  <si>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</si>
  <si>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</si>
  <si>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</si>
  <si>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</si>
  <si>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Z. Minčeva</t>
  </si>
  <si>
    <t>M2017.07</t>
  </si>
  <si>
    <t>Oprava ZTI v MŠO, ul. Hornická 43A</t>
  </si>
  <si>
    <t>Statutární město Ostrava</t>
  </si>
  <si>
    <t>Prokešovo nám. 1803/8</t>
  </si>
  <si>
    <t>Ostrava</t>
  </si>
  <si>
    <t>70200</t>
  </si>
  <si>
    <t>00845451</t>
  </si>
  <si>
    <t>Ing. Dalibor Macura</t>
  </si>
  <si>
    <t>Hlavní třída 557/89</t>
  </si>
  <si>
    <t>Ostrava-Poruba</t>
  </si>
  <si>
    <t>70800</t>
  </si>
  <si>
    <t>18972055</t>
  </si>
  <si>
    <t>CZ5904050867</t>
  </si>
  <si>
    <t>Stavba</t>
  </si>
  <si>
    <t>01</t>
  </si>
  <si>
    <t>Objekt MŠ</t>
  </si>
  <si>
    <t>1</t>
  </si>
  <si>
    <t>Stavební řešení</t>
  </si>
  <si>
    <t>2</t>
  </si>
  <si>
    <t>Zdravotnětechnické instalace</t>
  </si>
  <si>
    <t>3</t>
  </si>
  <si>
    <t>ZTI - Vnitřní rozvody</t>
  </si>
  <si>
    <t>4</t>
  </si>
  <si>
    <t>ZTI - Vnější rozvody</t>
  </si>
  <si>
    <t>5</t>
  </si>
  <si>
    <t>ZTI - Domovní přípojka vody</t>
  </si>
  <si>
    <t>02</t>
  </si>
  <si>
    <t>Vedlejší a ostatní náklady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</si>
  <si>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</si>
  <si>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</si>
  <si>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</si>
  <si>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</si>
  <si>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</si>
  <si>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</si>
  <si>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Svislé a kompletní konstrukce</t>
  </si>
  <si>
    <t>Vodorovné konstrukce</t>
  </si>
  <si>
    <t>Komunikace</t>
  </si>
  <si>
    <t>61</t>
  </si>
  <si>
    <t>Úpravy povrchů vnitřní</t>
  </si>
  <si>
    <t>63</t>
  </si>
  <si>
    <t>Podlahy a podlahové konstrukce</t>
  </si>
  <si>
    <t>64</t>
  </si>
  <si>
    <t>Výplně otvorů</t>
  </si>
  <si>
    <t>8</t>
  </si>
  <si>
    <t>Trubní vedení</t>
  </si>
  <si>
    <t>9</t>
  </si>
  <si>
    <t>Ostatní konstrukce a práce-bourání</t>
  </si>
  <si>
    <t>Ostatní konstrukce, bourání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</si>
  <si>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</si>
  <si>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</si>
  <si>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</si>
  <si>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</si>
  <si>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</si>
  <si>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</si>
  <si>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</si>
  <si>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Přesun hmot HSV</t>
  </si>
  <si>
    <t>Staveništní přesun hmot</t>
  </si>
  <si>
    <t>HZS</t>
  </si>
  <si>
    <t>Hodinové zúčtovací sazby</t>
  </si>
  <si>
    <t>711</t>
  </si>
  <si>
    <t>Izolace proti vodě</t>
  </si>
  <si>
    <t>712</t>
  </si>
  <si>
    <t>Povlakové krytiny</t>
  </si>
  <si>
    <t>721</t>
  </si>
  <si>
    <t>Vnitřní kanalizace</t>
  </si>
  <si>
    <t>Zdravotech. vnitřní kanalizace</t>
  </si>
  <si>
    <t>722</t>
  </si>
  <si>
    <t>Zdravotechnika - vnitřní vodovod</t>
  </si>
  <si>
    <t>725</t>
  </si>
  <si>
    <t>Zařizovací předměty</t>
  </si>
  <si>
    <t>735</t>
  </si>
  <si>
    <t>Otopná tělesa</t>
  </si>
  <si>
    <t>764</t>
  </si>
  <si>
    <t>Konstrukce klempířské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</si>
  <si>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</si>
  <si>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</si>
  <si>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</si>
  <si>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</si>
  <si>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</si>
  <si>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</si>
  <si>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</si>
  <si>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</si>
  <si>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</si>
  <si>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</si>
  <si>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</si>
  <si>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</si>
  <si>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23-M</t>
  </si>
  <si>
    <t>Montáže potrubí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</si>
  <si>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</si>
  <si>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</si>
  <si>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</si>
  <si>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</si>
  <si>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</si>
  <si>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</si>
  <si>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</si>
  <si>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</si>
  <si>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</si>
  <si>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</si>
  <si>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</si>
  <si>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</si>
  <si>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</si>
  <si>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</si>
  <si>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</si>
  <si>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</si>
  <si>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</si>
  <si>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</si>
  <si>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</si>
  <si>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</si>
  <si>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</si>
  <si>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</si>
  <si>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</si>
  <si>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</si>
  <si>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</si>
  <si>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</si>
  <si>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</si>
  <si>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</si>
  <si>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</si>
  <si>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</si>
  <si>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</si>
  <si>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</si>
  <si>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</si>
  <si>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</si>
  <si>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</si>
  <si>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 R</t>
  </si>
  <si>
    <t>Zařízení staveniště</t>
  </si>
  <si>
    <t>Soubor</t>
  </si>
  <si>
    <t>RTS 18/ I</t>
  </si>
  <si>
    <t>Indiv</t>
  </si>
  <si>
    <t>POL99_8</t>
  </si>
  <si>
    <t>005122010R</t>
  </si>
  <si>
    <t xml:space="preserve">Provoz objednatele </t>
  </si>
  <si>
    <t>005122 R</t>
  </si>
  <si>
    <t>Provozní vlivy</t>
  </si>
  <si>
    <t>005124010R</t>
  </si>
  <si>
    <t>Koordinační činnost</t>
  </si>
  <si>
    <t>005211010R</t>
  </si>
  <si>
    <t>Předání a převzetí staveniště</t>
  </si>
  <si>
    <t>005231010R</t>
  </si>
  <si>
    <t>Revize</t>
  </si>
  <si>
    <t>005241010R</t>
  </si>
  <si>
    <t xml:space="preserve">Dokumentace skutečného provedení </t>
  </si>
  <si>
    <t>SUM</t>
  </si>
  <si>
    <t>END</t>
  </si>
  <si>
    <t>Položkový soupis prací a dodávek</t>
  </si>
  <si>
    <t>122201101R00</t>
  </si>
  <si>
    <t>Odkopávky a  prokopávky nezapažené v hornině 3_x000D_
 do 100 m3</t>
  </si>
  <si>
    <t>m3</t>
  </si>
  <si>
    <t>800-1</t>
  </si>
  <si>
    <t>RTS 17/ II</t>
  </si>
  <si>
    <t>POL1_</t>
  </si>
  <si>
    <t>s přehozením výkopku na vzdálenost do 3 m nebo s naložením na dopravní prostředek,</t>
  </si>
  <si>
    <t>SPI</t>
  </si>
  <si>
    <t>sejmutí vrstvy zeminy v ploše položení dlažby : 0,26</t>
  </si>
  <si>
    <t>VV</t>
  </si>
  <si>
    <t>Začátek provozního součtu</t>
  </si>
  <si>
    <t xml:space="preserve">  0,8*0,8*0,2*2</t>
  </si>
  <si>
    <t>Konec provozního součtu</t>
  </si>
  <si>
    <t>181006112R00</t>
  </si>
  <si>
    <t>Rozprostření zemin schopných zúrodnění sklon svahu do 1:5, tloušťka přes 100 do 150 mm</t>
  </si>
  <si>
    <t>m2</t>
  </si>
  <si>
    <t>823-2</t>
  </si>
  <si>
    <t>v rovině a ve sklonu do 1:5</t>
  </si>
  <si>
    <t>ve sklonu přes 1:5</t>
  </si>
  <si>
    <t>278381134R00</t>
  </si>
  <si>
    <t>Základy z betonu pod zařízení půdorysná plocha základu přes 0,9 m2 do 0,25 m2, z betonu C 16/20</t>
  </si>
  <si>
    <t>801-1</t>
  </si>
  <si>
    <t>(ventilátory, čerpadla, ohřívače, motorová zařízení, odstředivky, ždímačky, pračky apod.) z betonu prostého včetně potřebného bednění, s hladkou cementovou omítkou stěn, s potěrem, s vynecháním otvorů pro kotvení železa, bez zemních prací a izolace,</t>
  </si>
  <si>
    <t>0,45*0,45*0,15-0,00038</t>
  </si>
  <si>
    <t>317941123R00</t>
  </si>
  <si>
    <t>Osazení ocelových válcovaných nosníků na zdivu bez dodávky materiálu, výšky od 140 do 220 mm</t>
  </si>
  <si>
    <t>t</t>
  </si>
  <si>
    <t>profilu I, nebo IE, nebo U, nebo UE, nebo L</t>
  </si>
  <si>
    <t>ocel. nosník I80 : 0,8*5,97*0,001+0,00022</t>
  </si>
  <si>
    <t>340271610R00</t>
  </si>
  <si>
    <t>Zazdívka otvorů příček z pórobetonových tvárnic plochy od 1 m2  do 4 m2, tloušťka zdiva 100 mm</t>
  </si>
  <si>
    <t>801-4</t>
  </si>
  <si>
    <t>POL1_1</t>
  </si>
  <si>
    <t>včetně pomocného pracovního lešení</t>
  </si>
  <si>
    <t>dle odk. 7, 11_1.NP : 18,4*0,1</t>
  </si>
  <si>
    <t xml:space="preserve">  (0,9+0,4*2+0,6*4+0,45*2+0,5)*3,1+0,65*2,1</t>
  </si>
  <si>
    <t>dle odk. 6_2.NP : 15,5*0,1</t>
  </si>
  <si>
    <t xml:space="preserve">  (0,6*4+0,4*4+0,5*2)*3,1</t>
  </si>
  <si>
    <t>0,01</t>
  </si>
  <si>
    <t>342948112R00</t>
  </si>
  <si>
    <t>Kotvení příček ke konstrukcím přistřelenými kotvami</t>
  </si>
  <si>
    <t>m</t>
  </si>
  <si>
    <t>Včetně dodávky kotev a spojovacího materiálu.</t>
  </si>
  <si>
    <t>dle odk. 11_1.NP : 66,2</t>
  </si>
  <si>
    <t xml:space="preserve">  10*3,1*2+2,1*2</t>
  </si>
  <si>
    <t>dle odk. 6_2.NP : 62,0</t>
  </si>
  <si>
    <t xml:space="preserve">  10*3,1*2</t>
  </si>
  <si>
    <t>346244313R00</t>
  </si>
  <si>
    <t>Obezdívka van a WC modulů z pórobetonu tloušťky 100 mm</t>
  </si>
  <si>
    <t>dle odk. 5_1.+ 2.NP : (0,9+0,9)*0,5*2*2</t>
  </si>
  <si>
    <t>342266111RU9</t>
  </si>
  <si>
    <t>Předstěny opláštěné sádrokartonovými deskami obklad stěn sádrokartonem na ocelovou konstrukci z profilů CW 50 tloušťka desky 12, 5 mm, impregnovaná, bez izolace</t>
  </si>
  <si>
    <t xml:space="preserve">dle odk. 12_1.NP : </t>
  </si>
  <si>
    <t>(0,2+0,2)*3,1*3</t>
  </si>
  <si>
    <t>(0,2+0,2*2)*3,1*3</t>
  </si>
  <si>
    <t>(0,55+0,25)*3,1</t>
  </si>
  <si>
    <t xml:space="preserve">dle odk. 7_2.NP : </t>
  </si>
  <si>
    <t>(0,2+0,2)*3,1*6</t>
  </si>
  <si>
    <t>(0,5+0,3)*3,1</t>
  </si>
  <si>
    <t>954312203R00</t>
  </si>
  <si>
    <t>Obklady konstrukcí sádrokartonovými deskami opláštění vodorovných konstrukcí dvoustranné od 200x200 mm do 500x500 mm, deskami impregnovanými proti vlhkosti tl. 12,5 mm</t>
  </si>
  <si>
    <t>dle odk. 2_1.NP : 2,55</t>
  </si>
  <si>
    <t>dle odk. 10_1.NP : 4,65*2</t>
  </si>
  <si>
    <t>dle odk. 3_2.NP : 3,0</t>
  </si>
  <si>
    <t>13380510R</t>
  </si>
  <si>
    <t>tyč ocelová profilová válcovaná za tepla 11373 (S 235JR); průřez I; výška 80 mm</t>
  </si>
  <si>
    <t>SPCM</t>
  </si>
  <si>
    <t>POL3_</t>
  </si>
  <si>
    <t>ocel. nosník I80 : 0,8*5,97*0,001*1,08-0,00016</t>
  </si>
  <si>
    <t>411387531R00</t>
  </si>
  <si>
    <t xml:space="preserve">Zabetonování otvorů do 0,25 m2 ve stropech železobetonových a tvárnicových a v klenbách cihelných nebo betonových </t>
  </si>
  <si>
    <t>kus</t>
  </si>
  <si>
    <t>včetně bednění, odbednění a výztuže (s dodáním hmot),</t>
  </si>
  <si>
    <t>dle ZTI_pro vodu a kanalizaci : 56</t>
  </si>
  <si>
    <t>564851111RT2</t>
  </si>
  <si>
    <t>Podklad ze štěrkodrti s rozprostřením a zhutněním frakce 0-32 mm, tloušťka po zhutnění 150 mm</t>
  </si>
  <si>
    <t>822-1</t>
  </si>
  <si>
    <t>mtz dle odk. 8, položení betonové dlažby : 0,4*0,4*4*2</t>
  </si>
  <si>
    <t>596811111RV2</t>
  </si>
  <si>
    <t>Kladení dlažby z betonových nebo kameninových dlaždic včetně dodávky dlaždic_x000D_
 betonových vymývaných, rozměru 40/40 mm, tloušťky 45 mm, do lože z kameniva těženého</t>
  </si>
  <si>
    <t>komunikací pro pěší do velikosti dlaždic 0,25 m2 s provedením lože do tl. 30 mm, s vyplněním spár a se smetením přebytečného materiálu na vzdálenost do 3 m</t>
  </si>
  <si>
    <t>612403399RT2</t>
  </si>
  <si>
    <t>Hrubá výplň rýh ve stěnách, jakoukoliv maltou maltou ze suchých směsí_x000D_
 jakékoliv šířky</t>
  </si>
  <si>
    <t>jakékoliv šířky rýhy,</t>
  </si>
  <si>
    <t>pro ZTI_voda+kanalizace : 176,0*0,2</t>
  </si>
  <si>
    <t>612409991RT2</t>
  </si>
  <si>
    <t>Začištění omítek kolem oken, dveří a obkladů apod. s použitím suché maltové směsi</t>
  </si>
  <si>
    <t>pro ZTI_voda+kanalizace : 176,0*2</t>
  </si>
  <si>
    <t>612423631RT2</t>
  </si>
  <si>
    <t xml:space="preserve">Omítka rýh ve stěnách maltou vápennou štuková, šířky rýhy přes 150 do 300 mm,  </t>
  </si>
  <si>
    <t>z pomocného pracovního lešení o výšce podlahy do 1900 mm a pro zatížení do 1,5 kPa,</t>
  </si>
  <si>
    <t>pro ZTI_voda+kanalizace : 176,0*0,25</t>
  </si>
  <si>
    <t>612474611RT3</t>
  </si>
  <si>
    <t>Omítky stěn ze suchých směsí Omítka dvouvrstvá, vápenný štuk, ruční zpracování, na pórobeton</t>
  </si>
  <si>
    <t>kompletní souvrství</t>
  </si>
  <si>
    <t xml:space="preserve">na dozdívkách : </t>
  </si>
  <si>
    <t>dle odk. 7, 11_1.NP : 18,4</t>
  </si>
  <si>
    <t>dle odk. 6_2.NP : 15,5</t>
  </si>
  <si>
    <t>614471715R00</t>
  </si>
  <si>
    <t>Vyspravení vnitřních betonových a železobetonových konstrukcí a panelů cementovou maltou adhezní můstek a nátěr antikorozní pro jakoukoliv velikost opravované plochy</t>
  </si>
  <si>
    <t>skladba KD : 290,7</t>
  </si>
  <si>
    <t>632411105RT2</t>
  </si>
  <si>
    <t>Potěr ze suchých směsí samonivelační polymercementová stěrka, pevnost v tlaku 30 MPa, tloušťka 5 mm, bez penetrace</t>
  </si>
  <si>
    <t>s rozprostřením a uhlazením</t>
  </si>
  <si>
    <t>642944121RT2</t>
  </si>
  <si>
    <t>Ocelové zárubně osazované dodatečně šířky 600 mm , výšky 1970 mm, hloubky 110 mm</t>
  </si>
  <si>
    <t>lisované nebo z úhelníků s vybetonováním prahu, z pomocného pracovního lešení o výšce podlahy do 1900 mm a pro zatížení do 1,5 kPa, včetně dodávky zárubně</t>
  </si>
  <si>
    <t>642944121RT3</t>
  </si>
  <si>
    <t>Ocelové zárubně osazované dodatečně šířky 700 mm, výšky 1970 mm, hloubky 110 mm</t>
  </si>
  <si>
    <t>941955001R00</t>
  </si>
  <si>
    <t>Lešení lehké pracovní pomocné pomocné, o výšce lešeňové podlahy do 1,2 m</t>
  </si>
  <si>
    <t>800-3</t>
  </si>
  <si>
    <t>pro mtz kapotáže potrubí z SDK desek : 14,85*1,2-0,02</t>
  </si>
  <si>
    <t xml:space="preserve">  dle odk. 2_1.NP : 2,55</t>
  </si>
  <si>
    <t xml:space="preserve">  dle odk. 10_1.NP : 4,65*2</t>
  </si>
  <si>
    <t xml:space="preserve">  dle odk. 3_2.NP : 3,0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</si>
  <si>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</si>
  <si>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</si>
  <si>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1.+ 2.NP : 49,3*14,95*2*0,5+0,065</t>
  </si>
  <si>
    <t>952Rp991001</t>
  </si>
  <si>
    <t>Zakrytí vni vybavení před požkozením v.č. dodávky fólie</t>
  </si>
  <si>
    <t>Vlastní</t>
  </si>
  <si>
    <t>cca : 200,0</t>
  </si>
  <si>
    <t>962031113R00</t>
  </si>
  <si>
    <t>Bourání příček z cihel pálených plných, tloušťky 65 mm</t>
  </si>
  <si>
    <t>801-3</t>
  </si>
  <si>
    <t>nebo vybourání otvorů průřezové plochy přes 4 m2 v příčkách, včetně pomocného lešení o výšce podlahy do 1900 mm a pro zatížení do 1,5 kPa  (150 kg/m2),</t>
  </si>
  <si>
    <t xml:space="preserve">dle odk. 8_2.NP : </t>
  </si>
  <si>
    <t>963016111R00</t>
  </si>
  <si>
    <t>Demontáž sádrokartonových a sádrovláknitých podhledů z desek bez minerální izolace, na jednoduché ocelové konstrukci, 1x opláštěné tl. 12,5 mm</t>
  </si>
  <si>
    <t>stávající kapotáž_dle dmtz odk. 3 : (0,5+0,5)*(2,55+3,0)</t>
  </si>
  <si>
    <t>965042131RT1</t>
  </si>
  <si>
    <t>Bourání podkladů pod dlažby nebo litých celistvých dlažeb a mazanin  betonových nebo z litého asfaltu, tloušťky do 100 mm, plochy do 4 m2</t>
  </si>
  <si>
    <t>skladba KD_lože pod KD : 24,6*0,025-0,015</t>
  </si>
  <si>
    <t xml:space="preserve">  1.NP : 2,48*2+1,44*2+4,46+1,33+1,12+1,96+1,42+2,91</t>
  </si>
  <si>
    <t xml:space="preserve">  2.NP : 0,96*2+0,8*2</t>
  </si>
  <si>
    <t>965042141RT1</t>
  </si>
  <si>
    <t>Bourání podkladů pod dlažby nebo litých celistvých dlažeb a mazanin  betonových nebo z litého asfaltu, tloušťky do 100 mm, plochy přes 4 m2</t>
  </si>
  <si>
    <t>skladba KD_lože pod KD : 118,3*0,025+0,0425</t>
  </si>
  <si>
    <t xml:space="preserve">  1.NP : </t>
  </si>
  <si>
    <t xml:space="preserve">  m.č. 4, 5 11, 12, 13, 15/1,2 : </t>
  </si>
  <si>
    <t xml:space="preserve">  8,28*2+16,45+16,89+7,62*2+2,48*2+1,44*2+5,06*2</t>
  </si>
  <si>
    <t xml:space="preserve">  m.č. 19, 21 - 25, 28 - 32 : </t>
  </si>
  <si>
    <t xml:space="preserve">  40,56+5,61+4,46+1,33+1,12+1,96+19,35+1,42+2,91+5,44+5,23</t>
  </si>
  <si>
    <t xml:space="preserve">  2.NP : </t>
  </si>
  <si>
    <t xml:space="preserve">  m.č. 104, 105, 111, 112, 113, 114/1,2, 120/2 : </t>
  </si>
  <si>
    <t xml:space="preserve">  8,28*2+16,8+16,89+12,95*2+15,01*2+0,96*2+0,8*2+8,55</t>
  </si>
  <si>
    <t xml:space="preserve">  odpočet dlažby do 4,0 m2 : -24,6</t>
  </si>
  <si>
    <t>965048130R00</t>
  </si>
  <si>
    <t>Bourání podkladů pod dlažby nebo litých celistvých dlažeb a mazanin  Dočištění povrchu po vybourání dlažeb do tmele, plochy do 30%</t>
  </si>
  <si>
    <t>965048250R00</t>
  </si>
  <si>
    <t>Bourání podkladů pod dlažby nebo litých celistvých dlažeb a mazanin  Dočištění povrchu po vybourání dlažeb do cementové malty, plochy do 50%</t>
  </si>
  <si>
    <t>965081713RT1</t>
  </si>
  <si>
    <t>Bourání podlah z keramických dlaždic, tloušťky do 10 mm, plochy přes 1 m2</t>
  </si>
  <si>
    <t>bez podkladního lože, s jakoukoliv výplní spár</t>
  </si>
  <si>
    <t>965081702R00</t>
  </si>
  <si>
    <t>Soklíků z dlažeb keramických tloušťky do 10 mm, výšky do 100 mm</t>
  </si>
  <si>
    <t>dle soklu : 74,3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</si>
  <si>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</si>
  <si>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</si>
  <si>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</si>
  <si>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dv křídlo š= 60 cm : 1</t>
  </si>
  <si>
    <t>dv křídlo š= 70 cm : 1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</si>
  <si>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</si>
  <si>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</si>
  <si>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dv křídlo š= 60 cm : 0,6*2,0</t>
  </si>
  <si>
    <t>dv křídlo š= 70 cm : 0,7*2,0</t>
  </si>
  <si>
    <t>971033621R00</t>
  </si>
  <si>
    <t>Vybourání otvorů ve zdivu cihelném z jakýchkoliv cihel pálených_x000D_
 na jakoukoliv maltu vápenou nebo vápenocementovou, plochy do 4 m2, tloušťky do 100 mm</t>
  </si>
  <si>
    <t>základovém nebo nadzákladovém,</t>
  </si>
  <si>
    <t>dle odk. 11_1.NP : 18,65</t>
  </si>
  <si>
    <t xml:space="preserve">  (0,9+0,4*2+0,6*4+0,45*2+0,5)*3,1+0,8*2,0</t>
  </si>
  <si>
    <t>972054341R00</t>
  </si>
  <si>
    <t>Vybourání otvorů ve stropech nebo klenbách železobetonových plochy do 0,25 m2, tloušťky do 150 mm</t>
  </si>
  <si>
    <t>bez odstranění podlahy a násypu,</t>
  </si>
  <si>
    <t>974031155R00</t>
  </si>
  <si>
    <t>Vysekání rýh v jakémkoliv zdivu cihelném v ploše_x000D_
 do hloubky 100 mm, šířky do 200 mm</t>
  </si>
  <si>
    <t>pro ZTI_voda+kanalizace : 176,0</t>
  </si>
  <si>
    <t>974031664R00</t>
  </si>
  <si>
    <t>Vysekání rýh v jakémkoliv zdivu cihelném pro vtahování nosníků do zdí, před vybouráním otvorů_x000D_
 do hloubky 150 mm, při výšce nosníku do 150 mm</t>
  </si>
  <si>
    <t>nad nově umístěné dveře : 0,8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</si>
  <si>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</si>
  <si>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</si>
  <si>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</si>
  <si>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dle plochy nových KO stěn : 480,85</t>
  </si>
  <si>
    <t>766662811R00</t>
  </si>
  <si>
    <t>Demontáž dveřních křídel prahů dveří_x000D_
 jednokřídlových</t>
  </si>
  <si>
    <t>800-766</t>
  </si>
  <si>
    <t>776511820R00</t>
  </si>
  <si>
    <t>Odstranění povlakových podlah z nášlapné plochy lepených, s podložkou, z ploch přes 20 m2</t>
  </si>
  <si>
    <t>800-775</t>
  </si>
  <si>
    <t xml:space="preserve">vč. podlahových soklíků : </t>
  </si>
  <si>
    <t>m.č. 26, 112/2 : 20,93+15,01+0,06</t>
  </si>
  <si>
    <t>900Rp001</t>
  </si>
  <si>
    <t>Hzs - nezmeřitelné práce   čl.17-1a dmtz konstrukcí jinde neuvedených, zapsané do stav. deníku, schválené TDS</t>
  </si>
  <si>
    <t>hodina</t>
  </si>
  <si>
    <t>POL3_0</t>
  </si>
  <si>
    <t>999281108R00</t>
  </si>
  <si>
    <t xml:space="preserve">Přesun hmot pro opravy a údržbu objektů pro opravy a údržbu dosavadních objektů včetně vnějších plášťů_x000D_
 výšky do 12 m,  </t>
  </si>
  <si>
    <t>POL7_</t>
  </si>
  <si>
    <t>oborů 801, 803, 811 a 812</t>
  </si>
  <si>
    <t>900Rp003</t>
  </si>
  <si>
    <t>HZS_nezměřitelné práce, jinde neuvedené zapsané do stav. deníku, schválené TDS</t>
  </si>
  <si>
    <t>h</t>
  </si>
  <si>
    <t>POL10_</t>
  </si>
  <si>
    <t>711212001RT1</t>
  </si>
  <si>
    <t>Izolace proti netlakové vodě - nátěry a stěrky nátěr hydroizolační proti vlhkosti</t>
  </si>
  <si>
    <t>800-711</t>
  </si>
  <si>
    <t>POL1_7</t>
  </si>
  <si>
    <t>dle soklu : 74,3*0,1-0,03</t>
  </si>
  <si>
    <t>dle KO v ploše : 480,85</t>
  </si>
  <si>
    <t>-367,4</t>
  </si>
  <si>
    <t>711212002RT2</t>
  </si>
  <si>
    <t>Izolace proti netlakové vodě - nátěry a stěrky stěrka hydroizolační  proti tlakové vodě</t>
  </si>
  <si>
    <t>skladba KD : 111,9</t>
  </si>
  <si>
    <t xml:space="preserve">  m.č. 5, 15, /1,2, 19, 22, 25, 30 : 8,28*2+5,06*2+40,56+4,46+1,96+2,91</t>
  </si>
  <si>
    <t xml:space="preserve">  m.č. 105, 114/1,2 : 16,8+16,89+0,8*2</t>
  </si>
  <si>
    <t xml:space="preserve">1.NP : </t>
  </si>
  <si>
    <t>m.č. 5/1 : ((3,8+6,6)*2-(0,8*2+0,6+2,7+1,2))*1,8</t>
  </si>
  <si>
    <t>m.č. 5/2 : ((3,8+6,6)*2-(0,8*2+0,6+2,7+1,2))*1,8</t>
  </si>
  <si>
    <t>m.č. 15/1 : ((2,9+1,8+0,55+0,2)*2-0,8)*1,8</t>
  </si>
  <si>
    <t>m.č. 15/2 : ((2,9+1,8+0,55+0,2)*2-0,8)*1,8</t>
  </si>
  <si>
    <t>m.č. 19 : ((9,05+5,4+0,75+1,65+1,6+1,25)*2-(0,8*2+0,7*2+2,7*3))*1,8</t>
  </si>
  <si>
    <t>m.č. 22 : ((3,3+1,35)*2-(0,8*2+0,7+0,6))*1,8</t>
  </si>
  <si>
    <t>m.č. 25 : ((1,4+1,4)*2-0,6)*1,5</t>
  </si>
  <si>
    <t>m.č. 30 : ((1,5+0,85)*2-0,6)*2,25</t>
  </si>
  <si>
    <t xml:space="preserve">2.NP : </t>
  </si>
  <si>
    <t>m.č. 105/1 : ((6,6+3,8)*2-(0,6+0,8+1,2+2,7))*1,8</t>
  </si>
  <si>
    <t>m.č. 105/2 : ((6,6+3,8)*2-(0,6+0,8+1,2+2,7))*1,8</t>
  </si>
  <si>
    <t>m.č. 114/1 : ((0,9+0,85)*2-0,6)*2,0</t>
  </si>
  <si>
    <t>m.č. 114/2 : ((0,9+0,85)*2-0,6)*2,0</t>
  </si>
  <si>
    <t>m.č. 120/2 : ((2,85+3,0)*2-0,8)*1,8</t>
  </si>
  <si>
    <t>0,015</t>
  </si>
  <si>
    <t>711212601RT1</t>
  </si>
  <si>
    <t>Izolace proti netlakové vodě - nátěry a stěrky doplňky_x000D_
 těsnicí pás do spoje podlaha stěna š 120 mm</t>
  </si>
  <si>
    <t>m.č. 5/1 : (3,8+6,6)*2</t>
  </si>
  <si>
    <t>m.č. 5/2 : (3,8+6,6)*2</t>
  </si>
  <si>
    <t>m.č. 15/1 : (2,9+1,8+0,55+0,2)*2</t>
  </si>
  <si>
    <t>m.č. 15/2 : (2,9+1,8+0,55+0,2)*2</t>
  </si>
  <si>
    <t>m.č. 19 : (9,05+5,4+0,75+1,65+1,6+1,25)*2</t>
  </si>
  <si>
    <t>m.č. 22 : (3,3+1,35)*2</t>
  </si>
  <si>
    <t>m.č. 25 : (1,4+1,4)*2</t>
  </si>
  <si>
    <t>m.č. 30 : (1,5+0,85)*2</t>
  </si>
  <si>
    <t>m.č. 105/1 : (6,6+3,8)*2</t>
  </si>
  <si>
    <t>m.č. 105/2 : (6,6+3,8)*2</t>
  </si>
  <si>
    <t>m.č. 114/1 : (0,9+0,85)*2</t>
  </si>
  <si>
    <t>m.č. 114/2 : (0,9+0,85)*2</t>
  </si>
  <si>
    <t>m.č. 120/2 : (2,85+3,0)*2</t>
  </si>
  <si>
    <t>998711202R00</t>
  </si>
  <si>
    <t>Přesun hmot pro izolace proti vodě svisle do 12 m</t>
  </si>
  <si>
    <t>50 m vodorovně měřeno od těžiště půdorysné plochy skládky do těžiště půdorysné plochy objektu</t>
  </si>
  <si>
    <t>712Rp171001</t>
  </si>
  <si>
    <t>Úprava prostupu vedení ZTI úprava v místě TI a HI střechy</t>
  </si>
  <si>
    <t>998712202R00</t>
  </si>
  <si>
    <t>Přesun hmot pro povlakové krytiny v objektech výšky přes 6 do 12 m</t>
  </si>
  <si>
    <t>50 m vodorovně</t>
  </si>
  <si>
    <t>735Rp118101</t>
  </si>
  <si>
    <t>Úprava stávajících radiátorů (dmtz, zpětná mtz, úprava potrubí - odpojení, zkrácení)</t>
  </si>
  <si>
    <t>soubor</t>
  </si>
  <si>
    <t>998735202R00</t>
  </si>
  <si>
    <t>Přesun hmot pro otopná tělesa v objektech výšky do 12 m</t>
  </si>
  <si>
    <t>800-731</t>
  </si>
  <si>
    <t>764342230R00</t>
  </si>
  <si>
    <t>Ostatní kusové prvky z pozinkovaného plechu výroba a montáž lemování trub, konzol a držáků s dilatačním kloboučkem_x000D_
 na hladké a drážkové krytině, průměru přes 100 do 150 mm</t>
  </si>
  <si>
    <t>800-764</t>
  </si>
  <si>
    <t>764342841R00</t>
  </si>
  <si>
    <t>Demontáž ostatních kusových prvků demontáž lemování trub, konzol a držáků s dilatačním kloboučkem_x000D_
 na  hladké a drážkové krytině, průměru přes 100 do 250 mm, sklonu do 30°</t>
  </si>
  <si>
    <t>998764202R00</t>
  </si>
  <si>
    <t>Přesun hmot pro konstrukce klempířské v objektech výšky do 12 m</t>
  </si>
  <si>
    <t>766661112R00</t>
  </si>
  <si>
    <t>Montáž dveřních křídel kompletizovaných otevíravých ,  , do ocelové nebo fošnové zárubně, jednokřídlových, šířky do 800 mm</t>
  </si>
  <si>
    <t>766670021R00</t>
  </si>
  <si>
    <t>Montáž obložkové zárubně a dveřního křídla kliky a štítku</t>
  </si>
  <si>
    <t>766695212R00</t>
  </si>
  <si>
    <t>Ostatní montáž prahů dveří_x000D_
 jednokřídlých, šířky do 100 mm</t>
  </si>
  <si>
    <t>549pc10001</t>
  </si>
  <si>
    <t>Dveřní kování - klika/klika dle výběru investora</t>
  </si>
  <si>
    <t>61187116R</t>
  </si>
  <si>
    <t>práh dub; š = 100 mm; l = 600,0 mm; tl = 20,0 mm</t>
  </si>
  <si>
    <t>61187136R</t>
  </si>
  <si>
    <t>práh dub; š = 100 mm; l = 700,0 mm; tl = 20,0 mm</t>
  </si>
  <si>
    <t>611pc654401</t>
  </si>
  <si>
    <t>Dveře vnitřní lamino CPL plné 1kř. 60x197, odlehčená DTD, hladké, zámek FAB</t>
  </si>
  <si>
    <t>611pc654402</t>
  </si>
  <si>
    <t>Dveře vnitřní lamino CPL plné 1kř. 70x197, odlehčená DTD, hladké, zámek FAB</t>
  </si>
  <si>
    <t>998766202R00</t>
  </si>
  <si>
    <t>Přesun hmot pro konstrukce truhlářské v objektech výšky do 12 m</t>
  </si>
  <si>
    <t>771101210RT1</t>
  </si>
  <si>
    <t>Příprava podkladu pod dlažby penetrace podkladu pod dlažby</t>
  </si>
  <si>
    <t>800-771</t>
  </si>
  <si>
    <t>771475014RV4</t>
  </si>
  <si>
    <t>Montáž soklíků z dlaždic keramických výšky 100 mm, soklíků vodorovných, kladených do flexibilního tmele</t>
  </si>
  <si>
    <t>m.č. 4/1 : 1,4</t>
  </si>
  <si>
    <t>m.č. 4/2 : 1,4</t>
  </si>
  <si>
    <t>m.č. 5/1 : 1,2</t>
  </si>
  <si>
    <t>m.č. 5/2 : 1,2</t>
  </si>
  <si>
    <t>m.č. 11/1 : 1,3</t>
  </si>
  <si>
    <t>m.č. 11/2 : 1,3</t>
  </si>
  <si>
    <t>m.č. 12/2 : (1,8+1,65)*2-0,6*2</t>
  </si>
  <si>
    <t>m.č. 21 : (2,85+1,95)*2-0,8</t>
  </si>
  <si>
    <t>m.č. 23 : (1,4+0,9)*2-0,7</t>
  </si>
  <si>
    <t>m.č. 32 : (3,1+1,75)*2-(0,8*2+0,75+1,75+0,2)</t>
  </si>
  <si>
    <t>m.č. 104/1 : 1,4</t>
  </si>
  <si>
    <t>m.č. 104/2 : 1,2</t>
  </si>
  <si>
    <t>m.č. 105/1 : 1,4</t>
  </si>
  <si>
    <t>m.č. 105/2 : 1,2</t>
  </si>
  <si>
    <t>m.č. 111/1 : (2,05+1,75+2,55+2,7)-0,8*2</t>
  </si>
  <si>
    <t>m.č. 111/2 : (2,05+1,75+2,55+2,7)-0,8*2</t>
  </si>
  <si>
    <t>m.č. 112/1 : (5,3+2,9)*2-(2,45+0,45+0,2+0,6*2+0,8)</t>
  </si>
  <si>
    <t>m.č. 112/2 : (5,3+2,9)*2-(2,45+0,45+0,2+0,6*2+0,8)</t>
  </si>
  <si>
    <t>771575107RV4</t>
  </si>
  <si>
    <t>Montáž podlah z dlaždic keramických 200 x 200 mm, režných nebo glazovaných, hladkých, kladených do flexibilního tmele</t>
  </si>
  <si>
    <t>771578011RT1</t>
  </si>
  <si>
    <t>Zvláštní úpravy spár spára podlaha-stěna silikonem</t>
  </si>
  <si>
    <t>dle soklu : 74,3*2</t>
  </si>
  <si>
    <t>597623122R</t>
  </si>
  <si>
    <t>dlažba keramická š = 198 mm; l = 198 mm; h = 7,0 mm; pro interiér; barva šedá; mat; PEI 4</t>
  </si>
  <si>
    <t>skladba KD : 290,7*1,1</t>
  </si>
  <si>
    <t>dle soklu : 74,3*0,1*1,1</t>
  </si>
  <si>
    <t>0,057</t>
  </si>
  <si>
    <t>998771202R00</t>
  </si>
  <si>
    <t>Přesun hmot pro podlahy z dlaždic v objektech výšky do 12 m</t>
  </si>
  <si>
    <t>776431010R00</t>
  </si>
  <si>
    <t>Montáž, lepení podlah. soklíků z kobercových pásů včetně dodávky kobercové lišty</t>
  </si>
  <si>
    <t>m.č. 26 : (7,1+2,85)*2-0,8*2</t>
  </si>
  <si>
    <t>776511820RT2</t>
  </si>
  <si>
    <t>Potrubí PVC připojovací průměr 40</t>
  </si>
  <si>
    <t>Potrubí PVC připojovací průměr 50</t>
  </si>
  <si>
    <t>Odstranění povlakových podlah z nášlapné plochy lepených, s podložkou, z ploch přes 10 do 20 m2</t>
  </si>
  <si>
    <t>m.č. 26 : 20,93+0,07</t>
  </si>
  <si>
    <t>776572100R00</t>
  </si>
  <si>
    <t>Položení povlakových podlah textilních montáž - podlahová krytina textilní ve specifikaci_x000D_
 lepených, z pásů textilních</t>
  </si>
  <si>
    <t>všívaných a vpichovaných</t>
  </si>
  <si>
    <t>69751002R</t>
  </si>
  <si>
    <t>lišta kobercová; hladká s měkkým nosem; materiál plast; š = 6,0 mm; h = 55,0 mm; 6 barev</t>
  </si>
  <si>
    <t>m.č. 26 : 18,3*1,05-0,015</t>
  </si>
  <si>
    <t>697pc41001</t>
  </si>
  <si>
    <t>Koberec zátěžový, dle výběru investora</t>
  </si>
  <si>
    <t>m.č. 26 : 21,0*1,05</t>
  </si>
  <si>
    <t>m.č. 26 : 18,3*0,06*1,1</t>
  </si>
  <si>
    <t>0,0422</t>
  </si>
  <si>
    <t>998776202R00</t>
  </si>
  <si>
    <t>Přesun hmot pro podlahy povlakové v objektech výšky do 12 m</t>
  </si>
  <si>
    <t>vodorovně do 50 m</t>
  </si>
  <si>
    <t>781101111R00</t>
  </si>
  <si>
    <t>Příprava podkladu před provedením obkladu vyrovnání podkladu maltou ze SMS tl. do 7 mm</t>
  </si>
  <si>
    <t>dle KO v ploše do 75% : 480,85*0,75+0,0625</t>
  </si>
  <si>
    <t>781415016RT3</t>
  </si>
  <si>
    <t>Montáž obkladů vnitřních z obkládaček pórovinových montáž obkladů vnitřních  z obkladaček pórovinových do tmele  , nad 200 x 250 mm , lepených do flexibilního tmele</t>
  </si>
  <si>
    <t>m.č. 4/1 : ((1,6+4,95)*2-(0,6+1,4))*1,8</t>
  </si>
  <si>
    <t>m.č. 4/2 : ((1,6+4,95)*2-(0,6+1,4))*1,8</t>
  </si>
  <si>
    <t>m.č. 11/1 : ((4,155+2,05)*2-0,8*3)*1,5</t>
  </si>
  <si>
    <t>m.č. 11/2 : ((4,155+2,05)*2-0,8*3)*1,5</t>
  </si>
  <si>
    <t>m.č. 12/1 : ((1,8+1,65)*2-0,6*2)*1,8</t>
  </si>
  <si>
    <t>m.č. 13/1 : ((1,8+0,9)*2-0,6)*1,8</t>
  </si>
  <si>
    <t>m.č. 13/2 : ((1,8+0,9)*2-0,6)*1,8</t>
  </si>
  <si>
    <t>m.č. 24 : ((1,4+0,8)*2-0,6)*1,8</t>
  </si>
  <si>
    <t>m.č. 28 : ((3,45+2,85)*2-(0,95+0,6*2+0,8+2,05+1,6))*1,8</t>
  </si>
  <si>
    <t>m.č. 29 : ((1,5+0,9)*2-0,6)*1,8</t>
  </si>
  <si>
    <t>m.č. 31 : ((3,1+1,7)*2-0,8)*1,8</t>
  </si>
  <si>
    <t>m.č. 32 : (1,75+0,75+0,2)*1,8</t>
  </si>
  <si>
    <t>m.č. 104/1 : ((4,95+1,6)*2-(0,6+1,4))*1,8</t>
  </si>
  <si>
    <t>m.č. 104/2 : ((4,95+1,6)*2-(0,6+1,4))*1,8</t>
  </si>
  <si>
    <t>m.č. 111/1 : ((5,3+2,7)*2-(3,55+2,75+0,85+0,8*2))*1,5</t>
  </si>
  <si>
    <t>m.č. 111/2 : ((5,3+2,7)*2-(3,55+2,75+0,85+0,8*2))*1,5</t>
  </si>
  <si>
    <t>m.č. 112/1 : ((5,3+2,9)*2-(2,7+2,45+5,3+2,55+0,6*2+0,8))*1,5</t>
  </si>
  <si>
    <t>m.č. 112/2 : ((5,3+2,9)*2-(2,7+2,45+5,3+2,55+0,6*2+0,8))*1,5</t>
  </si>
  <si>
    <t>m.č. 113/1 : ((1,2+0,8)*2-0,6)*1,8</t>
  </si>
  <si>
    <t>m.č. 113/2 : ((1,2+0,8)*2-0,6)*1,8</t>
  </si>
  <si>
    <t>m.č. 118 : (2,3+0,2)*1,5</t>
  </si>
  <si>
    <t>0,035</t>
  </si>
  <si>
    <t>585-81301</t>
  </si>
  <si>
    <t>Flexibilní vyrovnávací hmota spotřeba 1,5 kg/ m2_při tl. 1 mm/ v ploše pod KO</t>
  </si>
  <si>
    <t>kg</t>
  </si>
  <si>
    <t>dle KO : 360,7*1,5*2</t>
  </si>
  <si>
    <t>597813667R</t>
  </si>
  <si>
    <t>obklad keramický š = 198 mm; l = 248 mm; h = 6,8 mm; pro interiér; barva šedá; mat</t>
  </si>
  <si>
    <t>480,85*1,1+0,065</t>
  </si>
  <si>
    <t>998781202R00</t>
  </si>
  <si>
    <t>Přesun hmot pro obklady keramické v objektech výšky do 12 m</t>
  </si>
  <si>
    <t>783222110R00</t>
  </si>
  <si>
    <t xml:space="preserve">Nátěry kov.stavebních doplňk.konstrukcí syntetické 2x email,  </t>
  </si>
  <si>
    <t>800-783</t>
  </si>
  <si>
    <t xml:space="preserve">nové zárubně : </t>
  </si>
  <si>
    <t>(2*1,97+0,7)*(0,1+2*0,05)</t>
  </si>
  <si>
    <t>(2*1,97+0,6)*(0,1+2*0,05)</t>
  </si>
  <si>
    <t>0,004</t>
  </si>
  <si>
    <t>783226100R00</t>
  </si>
  <si>
    <t xml:space="preserve">Nátěry kov.stavebních doplňk.konstrukcí syntetické základní,  </t>
  </si>
  <si>
    <t>783801812R00</t>
  </si>
  <si>
    <t xml:space="preserve">Odstranění starých nátěrů z omítek stěn, oškrabáním </t>
  </si>
  <si>
    <t xml:space="preserve">latexový nátěr stěn : </t>
  </si>
  <si>
    <t>((3,55+2,85)*2-(0,8+0,95))*1,8+0,01</t>
  </si>
  <si>
    <t>784402801R00</t>
  </si>
  <si>
    <t>Odstranění maleb oškrabáním, v místnostech do 3,8 m</t>
  </si>
  <si>
    <t>800-784</t>
  </si>
  <si>
    <t>stropy : 290,7</t>
  </si>
  <si>
    <t xml:space="preserve">stěny : </t>
  </si>
  <si>
    <t>m.č. 4/1 : (1,6+4,95)*2*3,1</t>
  </si>
  <si>
    <t>m.č. 4/2 : (1,6+4,95)*2*3,1</t>
  </si>
  <si>
    <t>m.č. 5/1 : (3,8+6,6)*2*3,1</t>
  </si>
  <si>
    <t>m.č. 5/2 : (3,8+6,6)*2*3,1</t>
  </si>
  <si>
    <t>m.č. 11/1 : (4,155+2,05)*2*3,1</t>
  </si>
  <si>
    <t>m.č. 11/2 : (4,155+2,05)*2*3,1</t>
  </si>
  <si>
    <t>m.č. 12/1 : (1,8+1,65)*2*3,1</t>
  </si>
  <si>
    <t>m.č. 13/1 : (1,8+0,9)*2*3,1</t>
  </si>
  <si>
    <t>m.č. 13/2 : (1,8+0,9)*2*3,1</t>
  </si>
  <si>
    <t>m.č. 15/1 : (2,9+1,8+0,55+0,2)*2*3,1</t>
  </si>
  <si>
    <t>m.č. 15/2 : (2,9+1,8+0,55+0,2)*2*3,1</t>
  </si>
  <si>
    <t>m.č. 19 : (9,05+5,4+0,75+1,65+1,6+1,25)*2*3,1</t>
  </si>
  <si>
    <t>m.č. 22 : (3,3+1,35)*2*3,1</t>
  </si>
  <si>
    <t>m.č. 24 : (1,4+0,8)*2*3,1</t>
  </si>
  <si>
    <t>m.č. 25 : (1,4+1,4)*2*3,1</t>
  </si>
  <si>
    <t>m.č. 28 : (3,45+2,85)*2*3,1</t>
  </si>
  <si>
    <t>m.č. 29 : (1,5+0,9)*2*3,1</t>
  </si>
  <si>
    <t>m.č. 30 : (1,5+0,85)*2*3,1</t>
  </si>
  <si>
    <t>m.č. 31 : (3,1+1,7)*2*3,1</t>
  </si>
  <si>
    <t>m.č. 32 : (3,1+1,75)*2*3,1</t>
  </si>
  <si>
    <t>m.č. 104/1 : (4,95+1,6)*2*3,1</t>
  </si>
  <si>
    <t>m.č. 104/2 : (4,95+1,6)*2*3,1</t>
  </si>
  <si>
    <t>m.č. 105/1 : (6,6+3,8)*2*3,1</t>
  </si>
  <si>
    <t>m.č. 105/2 : (6,6+3,8)*2*3,1</t>
  </si>
  <si>
    <t>m.č. 111/1 : (5,3+2,7)*2*3,1</t>
  </si>
  <si>
    <t>m.č. 111/2 : (5,3+2,7)*2*3,1</t>
  </si>
  <si>
    <t>m.č. 112/1 : (5,3+2,9)*2*3,1</t>
  </si>
  <si>
    <t>m.č. 112/2 : (5,3+2,9)*2*3,1</t>
  </si>
  <si>
    <t>m.č. 113/1 : (1,2+0,8)*2*3,1</t>
  </si>
  <si>
    <t>m.č. 113/2 : (1,2+0,8)*2*3,1</t>
  </si>
  <si>
    <t>m.č. 114/1 : (0,9+0,85)*2*3,1</t>
  </si>
  <si>
    <t>m.č. 114/2 : (0,9+0,85)*2*3,1</t>
  </si>
  <si>
    <t>m.č. 118 : (6,1+2,6)*2*3,1+17,3</t>
  </si>
  <si>
    <t>m.č. 120/2 : (2,85+3,0)*2*3,1</t>
  </si>
  <si>
    <t>-0,002</t>
  </si>
  <si>
    <t>odpočet KO : -480,85</t>
  </si>
  <si>
    <t>784191101R00</t>
  </si>
  <si>
    <t>Příprava povrchu Penetrace (napouštění) podkladu disperzní, jednonásobná</t>
  </si>
  <si>
    <t>784195322R00</t>
  </si>
  <si>
    <t>Malby z malířských směsí otěruvzdorných,  , barevné, dvojnásobné</t>
  </si>
  <si>
    <t>784498911R00</t>
  </si>
  <si>
    <t>Ostatní práce vyhlazení malířskou masou jednonásobné, v místnostech výšky nebo na schodišti o výšce podlaží do 3,8 m</t>
  </si>
  <si>
    <t>cca 30% z celkové plochy : 1094,8*0,3+0,06</t>
  </si>
  <si>
    <t>210Rp011001</t>
  </si>
  <si>
    <t>Dmtz+zpětná mtz zařízení kuchyně vč. zpětného napojení na elektroinstalaci</t>
  </si>
  <si>
    <t>210Rp011002</t>
  </si>
  <si>
    <t>Dmtz+mtz rozvodů elektroinstalace v rámci prováděných stavebních prací</t>
  </si>
  <si>
    <t>979095311R00</t>
  </si>
  <si>
    <t>Naložení a složení vybouraných hmot/konstrukcí</t>
  </si>
  <si>
    <t>POL8_</t>
  </si>
  <si>
    <t>979011111R00</t>
  </si>
  <si>
    <t>Svislá doprava suti a vybouraných hmot za prvé podlaží nad nebo pod základním podlažím</t>
  </si>
  <si>
    <t>979081111R00</t>
  </si>
  <si>
    <t>Odvoz suti a vybouraných hmot na skládku do 1 km</t>
  </si>
  <si>
    <t>Včetně naložení na dopravní prostředek a složení na skládku, bez poplatku za skládku.</t>
  </si>
  <si>
    <t>POP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</si>
  <si>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</si>
  <si>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</si>
  <si>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</si>
  <si>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</si>
  <si>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</si>
  <si>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</si>
  <si>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979Rp9901</t>
  </si>
  <si>
    <t>Poplatek za skládku stavební suti</t>
  </si>
  <si>
    <t>JKSO:</t>
  </si>
  <si>
    <t>801.31</t>
  </si>
  <si>
    <t>budovy mateřských škol</t>
  </si>
  <si>
    <t>JKSO</t>
  </si>
  <si>
    <t xml:space="preserve"> m3</t>
  </si>
  <si>
    <t>svislá nosná konstrukce montovaná z dílců betonových plošných</t>
  </si>
  <si>
    <t>JKSOChar</t>
  </si>
  <si>
    <t>ostatní stavební akce</t>
  </si>
  <si>
    <t>JKSOAkce</t>
  </si>
  <si>
    <t>961044111R00</t>
  </si>
  <si>
    <t>Bourání základů z betonu prostého</t>
  </si>
  <si>
    <t>nebo vybourání otvorů průřezové plochy přes 4 m2 v základech,</t>
  </si>
  <si>
    <t xml:space="preserve">0,8*0,8*0,7*2 : </t>
  </si>
  <si>
    <t xml:space="preserve">0,6*1*0,6*2 : </t>
  </si>
  <si>
    <t>1,616</t>
  </si>
  <si>
    <t>NAB10</t>
  </si>
  <si>
    <t>Vyspravení podlah - kanalizace</t>
  </si>
  <si>
    <t>R11</t>
  </si>
  <si>
    <t>Uložení suti na skládce (skládkovné)</t>
  </si>
  <si>
    <t>721171107R00</t>
  </si>
  <si>
    <t>800-715</t>
  </si>
  <si>
    <t>721171109R00</t>
  </si>
  <si>
    <t>721171111R00</t>
  </si>
  <si>
    <t>721173204R00</t>
  </si>
  <si>
    <t>721173205R00</t>
  </si>
  <si>
    <t>721110806R00</t>
  </si>
  <si>
    <t>Demontáž potrubí z kameninových trub přes DN 100 do DN 200</t>
  </si>
  <si>
    <t>800-721</t>
  </si>
  <si>
    <t>normálních a kyselinovzdorných,</t>
  </si>
  <si>
    <t>721170963R00</t>
  </si>
  <si>
    <t>Opravy odpadního potrubí novodurového propojení dosavadního potrubí PVC, D 75 mm</t>
  </si>
  <si>
    <t>721170965R00</t>
  </si>
  <si>
    <t>Opravy odpadního potrubí novodurového propojení dosavadního potrubí PVC, D 110 mm</t>
  </si>
  <si>
    <t>721170966R00</t>
  </si>
  <si>
    <t>Opravy odpadního potrubí novodurového propojení dosavadního potrubí PVC, D 140 mm</t>
  </si>
  <si>
    <t>721194104R00</t>
  </si>
  <si>
    <t>Zřízení přípojek na potrubí D 40 mm, materiál ve specifikaci</t>
  </si>
  <si>
    <t>vyvedení a upevnění odpadních výpustek,</t>
  </si>
  <si>
    <t>721194105R00</t>
  </si>
  <si>
    <t>Zřízení přípojek na potrubí D 50 mm, materiál ve specifikaci</t>
  </si>
  <si>
    <t>721194109R00</t>
  </si>
  <si>
    <t>Zřízení přípojek na potrubí D 110  mm, materiál ve specifikaci</t>
  </si>
  <si>
    <t>721273145R00</t>
  </si>
  <si>
    <t>Ventilační hlavice DN 100, z PVC, s posuvným mezikružím, povrch stabilizován proti UV záření</t>
  </si>
  <si>
    <t>721273146R00</t>
  </si>
  <si>
    <t>Ventilační hlavice D 125 mm, z PVC, s posuvným mezikružím, povrch stabilizován proti UV záření</t>
  </si>
  <si>
    <t>721290123R00</t>
  </si>
  <si>
    <t>Zkouška těsnosti kanalizace v objektech kouřem, DN 300</t>
  </si>
  <si>
    <t>721290822R00</t>
  </si>
  <si>
    <t>Vnitrostaveništní přemístění vybouraných hmot svislý , v objektech výšky přes 6 do 12 m</t>
  </si>
  <si>
    <t>vodorovně do 100 m</t>
  </si>
  <si>
    <t>998721102R00</t>
  </si>
  <si>
    <t>Přesun hmot pro vnitřní kanalizaci v objektech výšky do 12 m</t>
  </si>
  <si>
    <t>50 m vodorovně, měřeno od těžiště půdorysné plochy skládky do těžiště půdorysné plochy objektu</t>
  </si>
  <si>
    <t>NAB13</t>
  </si>
  <si>
    <t>Demontáž vpusti</t>
  </si>
  <si>
    <t>NAB11</t>
  </si>
  <si>
    <t>Větrací mřížka 300x300</t>
  </si>
  <si>
    <t>NAB12</t>
  </si>
  <si>
    <t>Podlahová vpust</t>
  </si>
  <si>
    <t>722130801R00</t>
  </si>
  <si>
    <t>Demontáž potrubí z ocelových trubek závitových do DN 25</t>
  </si>
  <si>
    <t>722130802R00</t>
  </si>
  <si>
    <t>Demontáž potrubí z ocelových trubek závitových přes DN 25 do DN 40</t>
  </si>
  <si>
    <t>722130803R00</t>
  </si>
  <si>
    <t>Demontáž potrubí z ocelových trubek závitových přes DN 40 do DN 50</t>
  </si>
  <si>
    <t>722130804R00</t>
  </si>
  <si>
    <t>Demontáž potrubí z ocelových trubek závitových DN 65</t>
  </si>
  <si>
    <t>722130805R00</t>
  </si>
  <si>
    <t>Demontáž potrubí z ocelových trubek závitových DN 80</t>
  </si>
  <si>
    <t>722174211R00</t>
  </si>
  <si>
    <t>Montáž potrubí rovného z plastů svařované polyfuzně, D do 16 mm</t>
  </si>
  <si>
    <t>722174212R00</t>
  </si>
  <si>
    <t>Montáž potrubí rovného z plastů svařované polyfuzně, D přes 16 do 20 mm</t>
  </si>
  <si>
    <t>722174213R00</t>
  </si>
  <si>
    <t>Montáž potrubí rovného z plastů svařované polyfuzně, D přes 20 do 25 mm</t>
  </si>
  <si>
    <t>722174214R00</t>
  </si>
  <si>
    <t>Montáž potrubí rovného z plastů svařované polyfuzně, D přes 25 do 32 mm</t>
  </si>
  <si>
    <t>722174215R00</t>
  </si>
  <si>
    <t>Montáž potrubí rovného z plastů svařované polyfuzně, D přes 32 do 40 mm</t>
  </si>
  <si>
    <t>722174216R00</t>
  </si>
  <si>
    <t>Montáž potrubí rovného z plastů svařované polyfuzně, D přes 40 do 50 mm</t>
  </si>
  <si>
    <t>722174217R00</t>
  </si>
  <si>
    <t>Montáž potrubí rovného z plastů svařované polyfuzně, D přes 50 do 63 mm</t>
  </si>
  <si>
    <t>722174219R00</t>
  </si>
  <si>
    <t>Montáž potrubí rovného z plastů svařované polyfuzně, D přes 75 do 90 mm</t>
  </si>
  <si>
    <t>722190401R00</t>
  </si>
  <si>
    <t>Přípojky ke strojům a zařízením vyvedení a připojení výpustek, DN 15</t>
  </si>
  <si>
    <t>722190405R00</t>
  </si>
  <si>
    <t>Přípojky ke strojům a zařízením vyvedení a připojení výpustek, přes DN 25 do DN 50</t>
  </si>
  <si>
    <t>722220111R00</t>
  </si>
  <si>
    <t>Armatury závitové s jedním závitem včetně dodávky materiálu nástěnka nátrubková mosazná pro výtokový ventil, vnitřní závit, DN 15, PN 10, mosaz</t>
  </si>
  <si>
    <t>722220121R00</t>
  </si>
  <si>
    <t>Armatury závitové s jedním závitem včetně dodávky materiálu nástěnka nátrubková mosazná pro baterii, vnitřní závit, DN 15, PN 10, mosaz</t>
  </si>
  <si>
    <t>par</t>
  </si>
  <si>
    <t>722224111R00</t>
  </si>
  <si>
    <t>Armatury závitové s jedním závitem včetně dodávky materiálu kulový kohout vypouštěcí a napouštěcí, vnější závit, DN 15, PN 10, mosaz</t>
  </si>
  <si>
    <t>722239101R00</t>
  </si>
  <si>
    <t>Montáž armatury závitové se dvěma závity vodovodních armatur, G 1/2"</t>
  </si>
  <si>
    <t>722239102R00</t>
  </si>
  <si>
    <t>Montáž armatury závitové se dvěma závity vodovodních armatur, G 3/4"</t>
  </si>
  <si>
    <t>722239103R00</t>
  </si>
  <si>
    <t>Montáž armatury závitové se dvěma závity vodovodních armatur, G 1"</t>
  </si>
  <si>
    <t>722239104R00</t>
  </si>
  <si>
    <t>Montáž armatury závitové se dvěma závity vodovodních armatur, G 5/4"</t>
  </si>
  <si>
    <t>722239105R00</t>
  </si>
  <si>
    <t>Montáž armatury závitové se dvěma závity vodovodních armatur, G 6/4"</t>
  </si>
  <si>
    <t>722239107R00</t>
  </si>
  <si>
    <t>Montáž armatury závitové se dvěma závity vodovodních armatur, G 2 1/2"</t>
  </si>
  <si>
    <t>722239108R00</t>
  </si>
  <si>
    <t>Montáž armatury závitové se dvěma závity vodovodních armatur, G 3"</t>
  </si>
  <si>
    <t>722254116R00</t>
  </si>
  <si>
    <t>Požární příslušenství skříň hydrantová ocelová s nátěrem s výzbrojí , C 52</t>
  </si>
  <si>
    <t>soub.</t>
  </si>
  <si>
    <t>722290226R00</t>
  </si>
  <si>
    <t>Dílčí tlakové zkoušky vodovodního potrubí závitového, do DN 50</t>
  </si>
  <si>
    <t>722290234R00</t>
  </si>
  <si>
    <t>Proplach a dezinfekce vodovodního potrubí do DN 80</t>
  </si>
  <si>
    <t>722290822R00</t>
  </si>
  <si>
    <t>Vnitrostaveništní přemístění vybouraných hmot svislé, v objektech výšky přes 6 do 12 m</t>
  </si>
  <si>
    <t>vodorovně do 100 m,</t>
  </si>
  <si>
    <t>723150367R00</t>
  </si>
  <si>
    <t>Potrubí ocel. černé svařované - chráničky D 57 mm, s 2,9 mm</t>
  </si>
  <si>
    <t>723150368R00</t>
  </si>
  <si>
    <t>Potrubí ocel. černé svařované - chráničky D 76 mm, s 3,2 mm</t>
  </si>
  <si>
    <t>723150372R00</t>
  </si>
  <si>
    <t>Potrubí ocel. černé svařované - chráničky D 133 mm, s 4,5 mm</t>
  </si>
  <si>
    <t>998722102R00</t>
  </si>
  <si>
    <t>Přesun hmot pro vnitřní vodovod v objektech výšky do 12 m</t>
  </si>
  <si>
    <t>722182111</t>
  </si>
  <si>
    <t>Ochrana plastového potrubí izolační trubka PE DN 16</t>
  </si>
  <si>
    <t>722182112</t>
  </si>
  <si>
    <t>Ochrana plastového potrubí izolační trubka PE DN 20</t>
  </si>
  <si>
    <t>722182113</t>
  </si>
  <si>
    <t>Ochrana plastového potrubí izolační trubka PE DN 25</t>
  </si>
  <si>
    <t>722182114</t>
  </si>
  <si>
    <t>Ochrana plastového potrubí izolační trubka PE DN 32</t>
  </si>
  <si>
    <t>722182115</t>
  </si>
  <si>
    <t>Ochrana plastového potrubí izolační trubka PE DN 40</t>
  </si>
  <si>
    <t>722182116</t>
  </si>
  <si>
    <t>Ochrana plastového potrubí izolační trubka PE DN 50</t>
  </si>
  <si>
    <t>722182117</t>
  </si>
  <si>
    <t>Ochrana plastového potrubí izolační trubka PE DN 63</t>
  </si>
  <si>
    <t>722182119</t>
  </si>
  <si>
    <t>Ochrana plastového potrubí izolační trubka PE DN 90</t>
  </si>
  <si>
    <t>725811161</t>
  </si>
  <si>
    <t>Ventil SAM pračkový T 217 X-80 G 1/2</t>
  </si>
  <si>
    <t>286151330</t>
  </si>
  <si>
    <t>trubka tlaková PPR řada PN16 20x2,8x4000 mm</t>
  </si>
  <si>
    <t>M</t>
  </si>
  <si>
    <t>286151350</t>
  </si>
  <si>
    <t>trubka tlaková PPR řada PN16 25x3,5x4000 mm</t>
  </si>
  <si>
    <t>286151380</t>
  </si>
  <si>
    <t>trubka tlaková PPR řada PN16 32x4,5x4000 mm</t>
  </si>
  <si>
    <t>286151400</t>
  </si>
  <si>
    <t>trubka tlaková PPR řada PN16 40x5,6x4000 mm</t>
  </si>
  <si>
    <t>286151430</t>
  </si>
  <si>
    <t>trubka tlaková PPR řada PN16 50x6,9x4000 mm</t>
  </si>
  <si>
    <t>286151450</t>
  </si>
  <si>
    <t>trubka tlaková PPR řada PN16 63x8,7x4000 mm</t>
  </si>
  <si>
    <t>286151670</t>
  </si>
  <si>
    <t>trubka tlaková PPR řada PN20 75x12,5x4000 mm</t>
  </si>
  <si>
    <t>286151700</t>
  </si>
  <si>
    <t>trubka tlaková PPR řada PN20 90x15,0x4000 mm</t>
  </si>
  <si>
    <t>NAB7</t>
  </si>
  <si>
    <t>Termostatický ventil -skupinový termoskopický DN 15</t>
  </si>
  <si>
    <t>NAB8</t>
  </si>
  <si>
    <t>Kulový kohout G 1</t>
  </si>
  <si>
    <t>NAB9</t>
  </si>
  <si>
    <t>Zpětný ventil G 1</t>
  </si>
  <si>
    <t>R1</t>
  </si>
  <si>
    <t>Dilatační smyčka DN 25</t>
  </si>
  <si>
    <t>R10</t>
  </si>
  <si>
    <t>Kulový kohout  G 3/4</t>
  </si>
  <si>
    <t>R2</t>
  </si>
  <si>
    <t>Kulový kohout  G 1/2 s odvodněním</t>
  </si>
  <si>
    <t>R3</t>
  </si>
  <si>
    <t>Zápachová uzávěrka HL405 40/50</t>
  </si>
  <si>
    <t>R4</t>
  </si>
  <si>
    <t>Dilatační smyčka DN 40</t>
  </si>
  <si>
    <t>R5</t>
  </si>
  <si>
    <t>Kulový kohout  G 1/2</t>
  </si>
  <si>
    <t>R6</t>
  </si>
  <si>
    <t>Kulový kohout G 3</t>
  </si>
  <si>
    <t>R7</t>
  </si>
  <si>
    <t>Kulový kohout G 2 1/2</t>
  </si>
  <si>
    <t>R8</t>
  </si>
  <si>
    <t>Kulový kohout G 6/4</t>
  </si>
  <si>
    <t>R9</t>
  </si>
  <si>
    <t>Kulový kohout G 5/4</t>
  </si>
  <si>
    <t>725110811R00</t>
  </si>
  <si>
    <t>Demontáž klozetů splachovacích</t>
  </si>
  <si>
    <t>725210821R00</t>
  </si>
  <si>
    <t>Demontáž umyvadel umyvadel bez výtokových armatur</t>
  </si>
  <si>
    <t>725240812R00</t>
  </si>
  <si>
    <t>Demontáž sprchových kabin a mís mís bez výtokových armatur</t>
  </si>
  <si>
    <t>725310828R00</t>
  </si>
  <si>
    <t>Demontáž dřezů jednodílných velkokuchyňských</t>
  </si>
  <si>
    <t>bez výtokových armatur,</t>
  </si>
  <si>
    <t>725329102R00</t>
  </si>
  <si>
    <t>Dřezy dvojité montáž dřezů dvojitých velkokuchyňských</t>
  </si>
  <si>
    <t>725320828R00</t>
  </si>
  <si>
    <t>Demontáž dřezů dvojitých velkokuchyňských</t>
  </si>
  <si>
    <t>725330820R00</t>
  </si>
  <si>
    <t>Demontáž výlevek diturvitových</t>
  </si>
  <si>
    <t>bez výtokových armatur a bez nádrže a splachovacího potrubí,</t>
  </si>
  <si>
    <t>725530826R00</t>
  </si>
  <si>
    <t>Demontáž elektrických zásobníkových ohřívačů vody akumulačních, do 800 l</t>
  </si>
  <si>
    <t>725590812R00</t>
  </si>
  <si>
    <t>Vnitrostaveništní  přemístění vybouraných hmot svislé, v objektech výšky přes 6 do 12 m</t>
  </si>
  <si>
    <t>725980122R00</t>
  </si>
  <si>
    <t>Dvířka z plastu, 200 x 300 mm</t>
  </si>
  <si>
    <t>998725104R00</t>
  </si>
  <si>
    <t>Přesun hmot pro zařizovací předměty , výšky do 36 m</t>
  </si>
  <si>
    <t>642324060</t>
  </si>
  <si>
    <t>kloset závěsný s hlub splach.</t>
  </si>
  <si>
    <t>KUS</t>
  </si>
  <si>
    <t>725111101</t>
  </si>
  <si>
    <t>Splachovač nádržkový z plastických hmot T101 rohový ventil</t>
  </si>
  <si>
    <t>725112131</t>
  </si>
  <si>
    <t>Klozet keramický kombi s hlubokým splachováním</t>
  </si>
  <si>
    <t>725112133</t>
  </si>
  <si>
    <t>Klozet keramický dětský</t>
  </si>
  <si>
    <t>725119213</t>
  </si>
  <si>
    <t>Montáž klozetových mís závěsných</t>
  </si>
  <si>
    <t>725121111</t>
  </si>
  <si>
    <t>Pisoárový záchodek keramický</t>
  </si>
  <si>
    <t>725211101</t>
  </si>
  <si>
    <t>Umyvadlo keramické</t>
  </si>
  <si>
    <t>725211511</t>
  </si>
  <si>
    <t>Dětské umývadlo keramické</t>
  </si>
  <si>
    <t>725211511a</t>
  </si>
  <si>
    <t>Umývátko keramické  se zápach uzávěrkou</t>
  </si>
  <si>
    <t>725241312</t>
  </si>
  <si>
    <t>Sprhová zástěna</t>
  </si>
  <si>
    <t>725319111</t>
  </si>
  <si>
    <t>Montáž dřezů ostaních typů</t>
  </si>
  <si>
    <t>725331111</t>
  </si>
  <si>
    <t>Výlevka keramická se sklopnou plastovou mřížkou</t>
  </si>
  <si>
    <t>725813111</t>
  </si>
  <si>
    <t>Ventil SAM rohový TE 66 A G 1/2</t>
  </si>
  <si>
    <t>725821111</t>
  </si>
  <si>
    <t>Baterie umyvadlová, nástěnná páková    - dětské umývadlo</t>
  </si>
  <si>
    <t>725821229</t>
  </si>
  <si>
    <t>Baterie dřezová, páková , otáčivé ústí ploché dl. 300mm</t>
  </si>
  <si>
    <t>725822115</t>
  </si>
  <si>
    <t>Baterie umyvadlová, stojánková páková</t>
  </si>
  <si>
    <t>725841213</t>
  </si>
  <si>
    <t>Baterie sprchová páková nástěnná s ruční sprchou G 1/2</t>
  </si>
  <si>
    <t>NAB1</t>
  </si>
  <si>
    <t>Nerezové pítko pro děti vč.montáže</t>
  </si>
  <si>
    <t>NAB2</t>
  </si>
  <si>
    <t>Sprchová vanička  900x900 vč. odpadního ventilu</t>
  </si>
  <si>
    <t>NAB3</t>
  </si>
  <si>
    <t>Stěna 410 x 100 x 660, vč.montáže   - mezi WC</t>
  </si>
  <si>
    <t>NAB4</t>
  </si>
  <si>
    <t>Potrubí PVC hrdlové odpadní průměr 75x1,8</t>
  </si>
  <si>
    <t>Potrubí PVC hrdlové odpadní průměr 110x2,3</t>
  </si>
  <si>
    <t>Potrubí PVC hrdlové odpadní průměr 125x2,9</t>
  </si>
  <si>
    <t>Potrubí PVC hrdlové odpadní průměr 160/3,9</t>
  </si>
  <si>
    <t>Závěsné zařízení+splachovač  ovládání čelní</t>
  </si>
  <si>
    <t>NAB5</t>
  </si>
  <si>
    <t>HZS nezměřitelné práce dmtz konstrukcí jinde neuvedených</t>
  </si>
  <si>
    <t>hod</t>
  </si>
  <si>
    <t>NAB6</t>
  </si>
  <si>
    <t>HZS nezměřitelné práce dle zápisu do stavebního deníku schváleného investorem</t>
  </si>
  <si>
    <t>Práce a dodávky M</t>
  </si>
  <si>
    <t>230050003R00</t>
  </si>
  <si>
    <t>Montáž uložení přišroubováním do DN 150</t>
  </si>
  <si>
    <t xml:space="preserve">120*1,50 : </t>
  </si>
  <si>
    <t>180</t>
  </si>
  <si>
    <t>230050004R00</t>
  </si>
  <si>
    <t>Montáž uložení přišroubováním do DN 350</t>
  </si>
  <si>
    <t>139711101R00</t>
  </si>
  <si>
    <t>Vykopávka v uzavřených prostorách v hornině 1-4</t>
  </si>
  <si>
    <t>s naložením výkopku na dopravní prostředek</t>
  </si>
  <si>
    <t>0,6*0,9*15*2</t>
  </si>
  <si>
    <t>0,6*0,7*1*2</t>
  </si>
  <si>
    <t>0,6*0,7*2*2</t>
  </si>
  <si>
    <t>0,6*0,8*1*2</t>
  </si>
  <si>
    <t>0,6*0,7*9*2</t>
  </si>
  <si>
    <t>0,6*0,7*5*2</t>
  </si>
  <si>
    <t>0,6*1,1*14</t>
  </si>
  <si>
    <t>0,6*0,95*2,5</t>
  </si>
  <si>
    <t>0,6*0,95*5,5</t>
  </si>
  <si>
    <t>0,6*0,94*2</t>
  </si>
  <si>
    <t>0,6*1*3</t>
  </si>
  <si>
    <t>0,6*0,9*10</t>
  </si>
  <si>
    <t>0,6*0,95*1,5</t>
  </si>
  <si>
    <t>0,6*0,9*2</t>
  </si>
  <si>
    <t>0,6*1,1*2</t>
  </si>
  <si>
    <t>0,6*1,15*1</t>
  </si>
  <si>
    <t>0,6*1,15*2,5</t>
  </si>
  <si>
    <t>0,6*1,15*1,5</t>
  </si>
  <si>
    <t>0,6*1,15*4,5</t>
  </si>
  <si>
    <t>451572111R00</t>
  </si>
  <si>
    <t>Lože pod potrubí, stoky a drobné objekty z kameniva drobného těženého 0÷4 mm</t>
  </si>
  <si>
    <t>827-1</t>
  </si>
  <si>
    <t>v otevřeném výkopu,</t>
  </si>
  <si>
    <t xml:space="preserve">0,60*0,10*182 : </t>
  </si>
  <si>
    <t>10,92</t>
  </si>
  <si>
    <t>894215111R00</t>
  </si>
  <si>
    <t>Šachtice domovní kanalizační z betonu obestavěného prostoru do 1,3 m3</t>
  </si>
  <si>
    <t>se základovou deskou (dnem) z betonu, se stěnami z betonu, s obetonováním potrubí ve stěnách a nade dnem, s cementovým potěrem ve spádu k čistící vložce, s dodáním a osazením lehkého litinového poklopu vel. 600 x 600 mm</t>
  </si>
  <si>
    <t xml:space="preserve">0,6*0,15*0,9*2*2 : </t>
  </si>
  <si>
    <t xml:space="preserve">0,75*0,15*0,9*2*2 : </t>
  </si>
  <si>
    <t xml:space="preserve">0,6*0,75*0,15*2 : </t>
  </si>
  <si>
    <t>0,864</t>
  </si>
  <si>
    <t>970051250R00</t>
  </si>
  <si>
    <t>Jádrové vrtání, kruhové prostupy v železobetonu jádrové vrtání , do D 250 mm</t>
  </si>
  <si>
    <t>971042361R00</t>
  </si>
  <si>
    <t>Vybourání otvorů v betonových příčkách a zdech plochy do 0,09 m2, tloušťky do 600 mm</t>
  </si>
  <si>
    <t>základových nebo nadzákladových,</t>
  </si>
  <si>
    <t>971042461R00</t>
  </si>
  <si>
    <t>Vybourání otvorů v betonových příčkách a zdech plochy do 0,25 m2, tloušťky do 600 mm</t>
  </si>
  <si>
    <t>417321212R00</t>
  </si>
  <si>
    <t>Železobeton ztužujících pásů a věnců třídy C12/15</t>
  </si>
  <si>
    <t>R</t>
  </si>
  <si>
    <t>721171112R00</t>
  </si>
  <si>
    <t>721171113R00</t>
  </si>
  <si>
    <t>Potrubí z plastových trub polyvinylchloridové (PVC), svodné (ležaté) v zemi, D 200 mm, DN 200</t>
  </si>
  <si>
    <t>RTS 14/ I</t>
  </si>
  <si>
    <t>113106121R00</t>
  </si>
  <si>
    <t>Rozebrání komunikací pro pěší s jakýmkoliv ložem a výplní spár_x000D_
 z betonových nebo kameninových dlaždic nebo tvarovek</t>
  </si>
  <si>
    <t>s přemístěním hmot na skládku na vzdálenost do 3 m nebo s naložením na dopravní prostředek</t>
  </si>
  <si>
    <t xml:space="preserve">34*1,8 : </t>
  </si>
  <si>
    <t>61,2</t>
  </si>
  <si>
    <t>113107113R00</t>
  </si>
  <si>
    <t>Odstranění podkladů nebo krytů z kameniva těženého, v ploše jednotlivě do 200 m2, o tloušťce vrstvy přes 200 do 300 mm</t>
  </si>
  <si>
    <t>RTS 15/ I</t>
  </si>
  <si>
    <t xml:space="preserve">61,20+23,40 : </t>
  </si>
  <si>
    <t>84,6</t>
  </si>
  <si>
    <t>113107141R00</t>
  </si>
  <si>
    <t>Odstranění podkladů nebo krytů živičných, v ploše jednotlivě do 200 m2, o tloušťce vrstvy do 50 mm</t>
  </si>
  <si>
    <t xml:space="preserve">1,8*13 : </t>
  </si>
  <si>
    <t>23,4</t>
  </si>
  <si>
    <t>115101201R00</t>
  </si>
  <si>
    <t>Čerpání vody na dopravní výšku do 10 m_x000D_
 s uvažovaným průměrným přítokem do 500 l/min</t>
  </si>
  <si>
    <t>hr</t>
  </si>
  <si>
    <t>na vzdálenost od hladiny vody v jímce po výšku roviny proložené osou nejvyššího bodu výtlačného potrubí. Včetně odpadní potrubí v délce do 20 m.</t>
  </si>
  <si>
    <t>115101301R00</t>
  </si>
  <si>
    <t>Pohotovost záložní čerpací soupravy na dopravní výšku do 10 m_x000D_
 s uvažovaným průměrným přítokem do 500 l/min</t>
  </si>
  <si>
    <t>d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</si>
  <si>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</si>
  <si>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119001421R00</t>
  </si>
  <si>
    <t>Dočasné zajištění podzemního potrubí nebo vedení kabelů do 3 kabelů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</si>
  <si>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</si>
  <si>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 xml:space="preserve">0,80*2 : </t>
  </si>
  <si>
    <t>1,6</t>
  </si>
  <si>
    <t>120001101R00</t>
  </si>
  <si>
    <t>Ztížené vykopávky v horninách jakékoliv třídy</t>
  </si>
  <si>
    <t>příplatek k cenám vykopávek za ztížení vykopávky v blízkosti podzemního vedení nebo výbušnin v horninách jakékoliv třídy,</t>
  </si>
  <si>
    <t xml:space="preserve">2*2,50*0,8 : </t>
  </si>
  <si>
    <t>120901121R00</t>
  </si>
  <si>
    <t>Bourání konstrukcí v odkopávkách a prokopávkách z betonu, prostého, pneumatickým kladivem</t>
  </si>
  <si>
    <t>korytech vodotečí, melioračních kanálech s přemístěním suti na hromady na vzdálenost do 20 m nebo s naložením na dopravní prostředek,</t>
  </si>
  <si>
    <t xml:space="preserve">0,42*(2,38+2,61+2,40) : </t>
  </si>
  <si>
    <t xml:space="preserve">1,20*1,20*0,2*3 : 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</si>
  <si>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</si>
  <si>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</si>
  <si>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</si>
  <si>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0,8*2,5*12 : </t>
  </si>
  <si>
    <t xml:space="preserve">0,8*2,6*8,5 : </t>
  </si>
  <si>
    <t xml:space="preserve">0,8*2,4*15,5 : </t>
  </si>
  <si>
    <t xml:space="preserve">Součet : </t>
  </si>
  <si>
    <t>71,44</t>
  </si>
  <si>
    <t>132201219R00</t>
  </si>
  <si>
    <t xml:space="preserve">Hloubení rýh šířky přes 60 do 200 cm příplatek za lepivost, v hornině 3,  </t>
  </si>
  <si>
    <t>151101102R00</t>
  </si>
  <si>
    <t>Zřízení pažení a rozepření stěn rýh příložné  pro jakoukoliv mezerovitost, hloubky do 4 m</t>
  </si>
  <si>
    <t>pro podzemní vedení pro všechny šířky rýhy,</t>
  </si>
  <si>
    <t xml:space="preserve">2,5*12*2 : </t>
  </si>
  <si>
    <t xml:space="preserve">2,6*8,5*2 : </t>
  </si>
  <si>
    <t xml:space="preserve">2,4*15,5*2 : </t>
  </si>
  <si>
    <t xml:space="preserve">1,4*1,4*(2,4+2,4+2,60)*4 : </t>
  </si>
  <si>
    <t>236,616</t>
  </si>
  <si>
    <t>151101112R00</t>
  </si>
  <si>
    <t>Odstranění pažení a rozepření rýh příložné , hloubky do 4 m</t>
  </si>
  <si>
    <t>pro podzemní vedení s uložením materiálu na vzdálenost do 3 m od kraje výkopu,</t>
  </si>
  <si>
    <t>161101103R00</t>
  </si>
  <si>
    <t>Svislé přemístění výkopku z horniny 1 až 4, při hloubce výkopu přes 4 do 6 m</t>
  </si>
  <si>
    <t>bez naložení do dopravní nádoby, ale s vyprázdněním dopravní nádoby na hromadu nebo na dopravní prostředek,</t>
  </si>
  <si>
    <t xml:space="preserve">71,44*0,55 : </t>
  </si>
  <si>
    <t>39,292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</si>
  <si>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</si>
  <si>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</si>
  <si>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</si>
  <si>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 xml:space="preserve">2,88+14,74 : </t>
  </si>
  <si>
    <t>17,62</t>
  </si>
  <si>
    <t>171201201R00</t>
  </si>
  <si>
    <t>Uložení sypaniny na dočasnou skládku tak, že na 1 m2 plochy připadá přes 2 m3 výkopku nebo ornice</t>
  </si>
  <si>
    <t xml:space="preserve">17,62*1,80 : </t>
  </si>
  <si>
    <t>31,716</t>
  </si>
  <si>
    <t>174101101R00</t>
  </si>
  <si>
    <t>Zásyp sypaninou se zhutněním jam, šachet, rýh nebo kolem objektů v těchto vykopávkách</t>
  </si>
  <si>
    <t>z jakékoliv horniny s uložením výkopku po vrstvách,</t>
  </si>
  <si>
    <t xml:space="preserve">71,44 : 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</si>
  <si>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</si>
  <si>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</si>
  <si>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</si>
  <si>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 xml:space="preserve">0,8*0,5*12 : </t>
  </si>
  <si>
    <t xml:space="preserve">0,8*0,55*8,5 : </t>
  </si>
  <si>
    <t xml:space="preserve">0,8*0,5*15,5 : </t>
  </si>
  <si>
    <t>14,74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</si>
  <si>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</si>
  <si>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</si>
  <si>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</si>
  <si>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</si>
  <si>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 xml:space="preserve">2*2*2 : 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</si>
  <si>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</si>
  <si>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</si>
  <si>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</si>
  <si>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184807111R00</t>
  </si>
  <si>
    <t>Ochrana stromu bedněním zřízení bednění</t>
  </si>
  <si>
    <t>před poškozením stavebním provozem,</t>
  </si>
  <si>
    <t xml:space="preserve">0,8*2*4*1 : </t>
  </si>
  <si>
    <t>6,4</t>
  </si>
  <si>
    <t>184807112R00</t>
  </si>
  <si>
    <t>Ochrana stromu bedněním odstranění bednění</t>
  </si>
  <si>
    <t>005724100</t>
  </si>
  <si>
    <t>směs travní parková rekreační</t>
  </si>
  <si>
    <t>KG</t>
  </si>
  <si>
    <t xml:space="preserve">8*0,025 : </t>
  </si>
  <si>
    <t>0,2</t>
  </si>
  <si>
    <t>583313450</t>
  </si>
  <si>
    <t>kamenivo těžené drobné frakce 0-4 tř.B</t>
  </si>
  <si>
    <t>T</t>
  </si>
  <si>
    <t xml:space="preserve">14,740*1,90 : </t>
  </si>
  <si>
    <t>28,006</t>
  </si>
  <si>
    <t>230170005R00</t>
  </si>
  <si>
    <t>Příprava pro zkoušku těsnosti, DN 250 - 350</t>
  </si>
  <si>
    <t>sada</t>
  </si>
  <si>
    <t>230170015R00</t>
  </si>
  <si>
    <t>Zkouška těsnosti potrubí, DN 250 - 350</t>
  </si>
  <si>
    <t>nab2</t>
  </si>
  <si>
    <t>Zkouška těsnosti šachet</t>
  </si>
  <si>
    <t>ks</t>
  </si>
  <si>
    <t>prohlídka stoky kamerou</t>
  </si>
  <si>
    <t>451577777R00</t>
  </si>
  <si>
    <t>Podklad nebo lože pod dlažbu (přídlažbu) z kameniva těženého_x000D_
 tloušťky do 10 cm</t>
  </si>
  <si>
    <t>v ploše vodorovné nebo ve sklonu do 1:5</t>
  </si>
  <si>
    <t xml:space="preserve">0,8*0,1*(12+8,5+15,5) : </t>
  </si>
  <si>
    <t>2,88</t>
  </si>
  <si>
    <t>894411121R00</t>
  </si>
  <si>
    <t>Zřízení šachet kanalizačních z betonových dílců na potrubí s obložením dna betonem C 25/30 z cementu portlandského nebo struskoportlandského, na potrubí DN přes 200 do 300 mm</t>
  </si>
  <si>
    <t>výšky vstupu do 1,5 m, podkladní deska z betonu B5, montáž a dodávka stupadel,</t>
  </si>
  <si>
    <t>899103111R00</t>
  </si>
  <si>
    <t>Osazení poklopů litinových a ocelových o hmotnost jednotlivě přes 100  do 150 kg</t>
  </si>
  <si>
    <t>552434420</t>
  </si>
  <si>
    <t>Poklop kruhový s rámem  D400 BEGU DIN s odvětráním</t>
  </si>
  <si>
    <t>592243340</t>
  </si>
  <si>
    <t>dno šachty kanalizační TBZ-Q 200-700</t>
  </si>
  <si>
    <t>POL12_0</t>
  </si>
  <si>
    <t>592243050</t>
  </si>
  <si>
    <t>skruž šachetní TBS-Q 250/1000/120-SP</t>
  </si>
  <si>
    <t>592243070</t>
  </si>
  <si>
    <t>skruž šachetní TBS-Q 1000/1000/120-SP</t>
  </si>
  <si>
    <t>592243130</t>
  </si>
  <si>
    <t>skruž šachetní př.TBR-Q.600/1000x625/120 SPK</t>
  </si>
  <si>
    <t>592243200</t>
  </si>
  <si>
    <t>prstenec vyrovnávací AR 625/60V 62,5x6x12</t>
  </si>
  <si>
    <t>dno šachty kanalizační TBZ-Q 250-700</t>
  </si>
  <si>
    <t>592243360</t>
  </si>
  <si>
    <t>dno šachty kanalizační TBZ-Q 200-650</t>
  </si>
  <si>
    <t>564651111R00</t>
  </si>
  <si>
    <t>Podklad z kameniva hrubého drceného vel. 63-125 mm tloušťka po zhutnění 150 mm</t>
  </si>
  <si>
    <t>s rozprostřením a zhutněním</t>
  </si>
  <si>
    <t xml:space="preserve">23,40 : </t>
  </si>
  <si>
    <t xml:space="preserve">61,20 : </t>
  </si>
  <si>
    <t>564752111R00</t>
  </si>
  <si>
    <t>Podklad nebo kryt z kameniva hrubého s výplň. kam. tloušťka po zhutnění 150 mm</t>
  </si>
  <si>
    <t>kamenivo hrubé drcené vel. 32 - 63 mm s výplňovým kamenivem (vibrovaný štěrk), s rozprostřením, vlhčením a zhutněním</t>
  </si>
  <si>
    <t>565151111R00</t>
  </si>
  <si>
    <t>Podklad z kameniva obaleného asfaltem ACP 16+ až ACP 22+, v pruhu šířky do 3 m, třídy 1, tloušťka po zhutnění 70 mm</t>
  </si>
  <si>
    <t>577141112R00</t>
  </si>
  <si>
    <t>Beton asfaltový s rozprostřením a zhutněním v pruhu šířky do 3 m, ACO 11+ nebo ACO 16+, tloušťky 50 mm, plochy přes 1000 m2</t>
  </si>
  <si>
    <t>596811111R00</t>
  </si>
  <si>
    <t>Kladení dlažby z betonových nebo kameninových dlaždic do lože z kameniva těženého tloušťky do 30 mm</t>
  </si>
  <si>
    <t>592450890</t>
  </si>
  <si>
    <t>zámková dlažba</t>
  </si>
  <si>
    <t>M2</t>
  </si>
  <si>
    <t xml:space="preserve">61,2*0,30 : </t>
  </si>
  <si>
    <t>18,36</t>
  </si>
  <si>
    <t>871353121R00</t>
  </si>
  <si>
    <t>Montáž potrubí z trub z plastů těsněných gumovým kroužkem  DN 200 mm</t>
  </si>
  <si>
    <t>v otevřeném výkopu ve sklonu do 20 %,</t>
  </si>
  <si>
    <t xml:space="preserve">12+5+15,5 : </t>
  </si>
  <si>
    <t>32,5</t>
  </si>
  <si>
    <t>871373121R00</t>
  </si>
  <si>
    <t>Montáž potrubí z trub z plastů těsněných gumovým kroužkem  DN 300 mm</t>
  </si>
  <si>
    <t>286110250</t>
  </si>
  <si>
    <t>trubka PVC kanalizační D200x5,9x5000 mm</t>
  </si>
  <si>
    <t xml:space="preserve">32,50/5*1,020 : </t>
  </si>
  <si>
    <t>6,63</t>
  </si>
  <si>
    <t>286110300</t>
  </si>
  <si>
    <t>trubka PVC kanalizační D250x7,3x5000 mm</t>
  </si>
  <si>
    <t>916231111R00</t>
  </si>
  <si>
    <t>Osazení silniční obruby z dlažebních kostek z kostek drobných, bez boční opěry, do lože z betonu prostého C 12/15</t>
  </si>
  <si>
    <t>v jedné řadě, se zřízením lože tl. 5 až 10 cm, s vyplněním a zatřením spár cementovou maltou</t>
  </si>
  <si>
    <t>961022311R00</t>
  </si>
  <si>
    <t>Bourání základů ze zdiva kamenného a smíšeného ze zdiva smíšeného</t>
  </si>
  <si>
    <t>969011131R00</t>
  </si>
  <si>
    <t>Vybourání vodovodního, plynového a podobného vedení DN do 125 mm</t>
  </si>
  <si>
    <t>včetně pomocného lešení o výšce podlahy do 1900 mm a pro zatížení do 1,5 kPa  (150 kg/m2),</t>
  </si>
  <si>
    <t xml:space="preserve">0,2*0,2*3,14/4*12 : </t>
  </si>
  <si>
    <t>0,377</t>
  </si>
  <si>
    <t>979082213R00</t>
  </si>
  <si>
    <t>Vodorovná doprava suti po suchu bez naložení, ale se složením a hrubým urovnáním na vzdálenost do 1 km</t>
  </si>
  <si>
    <t>979082219R00</t>
  </si>
  <si>
    <t>Vodorovná doprava suti po suchu příplatek k ceně za každý další i započatý 1 km přes 1 km</t>
  </si>
  <si>
    <t>979087212R00</t>
  </si>
  <si>
    <t>Nakládání na dopravní prostředky suti</t>
  </si>
  <si>
    <t>pro vodorovnou dopravu</t>
  </si>
  <si>
    <t>979093111R00</t>
  </si>
  <si>
    <t>Uložení suti na skládku bez zhutnění</t>
  </si>
  <si>
    <t>800-6</t>
  </si>
  <si>
    <t>s hrubým urovnáním,</t>
  </si>
  <si>
    <t>ostatní</t>
  </si>
  <si>
    <t>Demontáž a montáž oplocení</t>
  </si>
  <si>
    <t>ostatní10</t>
  </si>
  <si>
    <t>Provizorní přechody pro pěší</t>
  </si>
  <si>
    <t>ostatní11</t>
  </si>
  <si>
    <t>Čištění komunikací</t>
  </si>
  <si>
    <t>kpl</t>
  </si>
  <si>
    <t>ostatní13</t>
  </si>
  <si>
    <t>Informační tabule</t>
  </si>
  <si>
    <t>ostatní7</t>
  </si>
  <si>
    <t>Zkoušky hutnění</t>
  </si>
  <si>
    <t>ostatní8</t>
  </si>
  <si>
    <t>Ochrana stávajících sítí</t>
  </si>
  <si>
    <t>592174100</t>
  </si>
  <si>
    <t>obrubník chodníkový ABO 13-10 100x10x25</t>
  </si>
  <si>
    <t xml:space="preserve">4*0,30 : </t>
  </si>
  <si>
    <t>1,2</t>
  </si>
  <si>
    <t>Napojení na stávající šachtu, stávající potrubí</t>
  </si>
  <si>
    <t>ostatní1</t>
  </si>
  <si>
    <t>Zaměření a vytýčení podzemních sítí</t>
  </si>
  <si>
    <t>ostatní6</t>
  </si>
  <si>
    <t>Geometrický plán</t>
  </si>
  <si>
    <t>998275101R00</t>
  </si>
  <si>
    <t>Přesun hmot pro kanalizace z trub kameninových v otevřeném výkopu</t>
  </si>
  <si>
    <t>trubní ražené nebo hloubené (827 2.5), včetně drobných objektů</t>
  </si>
  <si>
    <t xml:space="preserve">0,6*1,50 : </t>
  </si>
  <si>
    <t>0,9</t>
  </si>
  <si>
    <t>113107213R00</t>
  </si>
  <si>
    <t>Odstranění podkladů nebo krytů z kameniva těženého, v ploše jednotlivě přes 200 m2, o tloušťce vrstvy přes 200 do 300 mm</t>
  </si>
  <si>
    <t>132201211R00</t>
  </si>
  <si>
    <t xml:space="preserve">Hloubení rýh šířky přes 60 do 200 cm do 100 m3, v hornině 3, hloubení strojně </t>
  </si>
  <si>
    <t xml:space="preserve">0,6*1,4*25,50 : </t>
  </si>
  <si>
    <t>21,42</t>
  </si>
  <si>
    <t>151101101R00</t>
  </si>
  <si>
    <t>Zřízení pažení a rozepření stěn rýh příložné  pro jakoukoliv mezerovitost, hloubky do 2 m</t>
  </si>
  <si>
    <t xml:space="preserve">1,4*25,50*2 : </t>
  </si>
  <si>
    <t>71,4</t>
  </si>
  <si>
    <t>151101111R00</t>
  </si>
  <si>
    <t>Odstranění pažení a rozepření rýh příložné , hloubky do 2 m</t>
  </si>
  <si>
    <t>161101101R00</t>
  </si>
  <si>
    <t>Svislé přemístění výkopku z horniny 1 až 4, při hloubce výkopu přes 1 do 2,5 m</t>
  </si>
  <si>
    <t xml:space="preserve">21,42*0,55 : </t>
  </si>
  <si>
    <t>11,781</t>
  </si>
  <si>
    <t>162301101R00</t>
  </si>
  <si>
    <t>Vodorovné přemístění výkopku z horniny 1 až 4, na vzdálenost přes 50  do 500 m</t>
  </si>
  <si>
    <t xml:space="preserve">1.53+5.661 : </t>
  </si>
  <si>
    <t>7,191</t>
  </si>
  <si>
    <t xml:space="preserve">0,6*0,37*25,50 : </t>
  </si>
  <si>
    <t>5,661</t>
  </si>
  <si>
    <t xml:space="preserve">21,42-7,191 : </t>
  </si>
  <si>
    <t>14,229</t>
  </si>
  <si>
    <t>NAB</t>
  </si>
  <si>
    <t>Písek</t>
  </si>
  <si>
    <t xml:space="preserve">5,661*1,8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</si>
</sst>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19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12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 wrapText="1"/>
    </xf>
    <xf numFmtId="3" fontId="10" fillId="4" borderId="18" xfId="0" applyNumberFormat="1" applyFont="1" applyFill="1" applyBorder="1" applyAlignment="1">
      <alignment horizontal="center" vertical="center" wrapText="1" shrinkToFit="1"/>
    </xf>
    <xf numFmtId="3" fontId="7" fillId="4" borderId="18" xfId="0" applyNumberFormat="1" applyFont="1" applyFill="1" applyBorder="1" applyAlignment="1">
      <alignment horizontal="center" vertical="center" wrapText="1" shrinkToFit="1"/>
    </xf>
    <xf numFmtId="3" fontId="7" fillId="4" borderId="18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vertical="center"/>
    </xf>
    <xf numFmtId="3" fontId="3" fillId="0" borderId="18" xfId="0" applyNumberFormat="1" applyFont="1" applyBorder="1" applyAlignment="1">
      <alignment horizontal="right" vertical="center" wrapText="1" shrinkToFit="1"/>
    </xf>
    <xf numFmtId="3" fontId="3" fillId="0" borderId="18" xfId="0" applyNumberFormat="1" applyFont="1" applyBorder="1" applyAlignment="1">
      <alignment horizontal="right" vertical="center" shrinkToFit="1"/>
    </xf>
    <xf numFmtId="3" fontId="0" fillId="0" borderId="18" xfId="0" applyNumberFormat="1" applyBorder="1" applyAlignment="1">
      <alignment vertical="center" shrinkToFit="1"/>
    </xf>
    <xf numFmtId="3" fontId="0" fillId="0" borderId="18" xfId="0" applyNumberForma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 wrapText="1" shrinkToFit="1"/>
    </xf>
    <xf numFmtId="3" fontId="8" fillId="0" borderId="18" xfId="0" applyNumberFormat="1" applyFont="1" applyBorder="1" applyAlignment="1">
      <alignment vertical="center" shrinkToFit="1"/>
    </xf>
    <xf numFmtId="3" fontId="8" fillId="0" borderId="18" xfId="0" applyNumberFormat="1" applyFont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18" xfId="0" applyNumberFormat="1" applyBorder="1" applyAlignment="1">
      <alignment vertical="center" wrapText="1" shrinkToFit="1"/>
    </xf>
    <xf numFmtId="3" fontId="0" fillId="2" borderId="18" xfId="0" applyNumberFormat="1" applyFill="1" applyBorder="1" applyAlignment="1">
      <alignment vertical="center" wrapText="1" shrinkToFit="1"/>
    </xf>
    <xf numFmtId="3" fontId="0" fillId="2" borderId="18" xfId="0" applyNumberFormat="1" applyFill="1" applyBorder="1" applyAlignment="1">
      <alignment vertical="center" shrinkToFit="1"/>
    </xf>
    <xf numFmtId="3" fontId="0" fillId="2" borderId="18" xfId="0" applyNumberForma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4" fontId="4" fillId="2" borderId="21" xfId="0" applyNumberFormat="1" applyFont="1" applyFill="1" applyBorder="1" applyAlignment="1">
      <alignment horizontal="left" vertical="center"/>
    </xf>
    <xf numFmtId="49" fontId="0" fillId="2" borderId="22" xfId="0" applyNumberFormat="1" applyFill="1" applyBorder="1" applyAlignment="1">
      <alignment horizontal="left" vertical="center"/>
    </xf>
    <xf numFmtId="0" fontId="0" fillId="2" borderId="21" xfId="0" applyFill="1" applyBorder="1"/>
    <xf numFmtId="49" fontId="8" fillId="2" borderId="22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/>
    <xf numFmtId="0" fontId="16" fillId="4" borderId="1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18" xfId="0" applyFont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49" fontId="0" fillId="4" borderId="18" xfId="0" applyNumberFormat="1" applyFill="1" applyBorder="1"/>
    <xf numFmtId="0" fontId="0" fillId="4" borderId="18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2" xfId="0" applyFont="1" applyFill="1" applyBorder="1" applyAlignment="1">
      <alignment vertical="top"/>
    </xf>
    <xf numFmtId="49" fontId="8" fillId="2" borderId="9" xfId="0" applyNumberFormat="1" applyFont="1" applyFill="1" applyBorder="1" applyAlignment="1">
      <alignment vertical="top"/>
    </xf>
    <xf numFmtId="0" fontId="8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9" xfId="0" applyFont="1" applyFill="1" applyBorder="1" applyAlignment="1">
      <alignment horizontal="center" vertical="top" shrinkToFit="1"/>
    </xf>
    <xf numFmtId="164" fontId="8" fillId="2" borderId="9" xfId="0" applyNumberFormat="1" applyFont="1" applyFill="1" applyBorder="1" applyAlignment="1">
      <alignment vertical="top" shrinkToFit="1"/>
    </xf>
    <xf numFmtId="4" fontId="8" fillId="2" borderId="9" xfId="0" applyNumberFormat="1" applyFont="1" applyFill="1" applyBorder="1" applyAlignment="1">
      <alignment vertical="top" shrinkToFit="1"/>
    </xf>
    <xf numFmtId="4" fontId="8" fillId="2" borderId="23" xfId="0" applyNumberFormat="1" applyFont="1" applyFill="1" applyBorder="1" applyAlignment="1">
      <alignment vertical="top" shrinkToFit="1"/>
    </xf>
    <xf numFmtId="0" fontId="17" fillId="0" borderId="24" xfId="0" applyFont="1" applyBorder="1" applyAlignment="1">
      <alignment vertical="top"/>
    </xf>
    <xf numFmtId="49" fontId="17" fillId="0" borderId="25" xfId="0" applyNumberFormat="1" applyFont="1" applyBorder="1" applyAlignment="1">
      <alignment vertical="top"/>
    </xf>
    <xf numFmtId="0" fontId="17" fillId="0" borderId="25" xfId="0" applyFont="1" applyBorder="1" applyAlignment="1">
      <alignment horizontal="center" vertical="top" shrinkToFit="1"/>
    </xf>
    <xf numFmtId="164" fontId="17" fillId="0" borderId="25" xfId="0" applyNumberFormat="1" applyFont="1" applyBorder="1" applyAlignment="1">
      <alignment vertical="top" shrinkToFit="1"/>
    </xf>
    <xf numFmtId="4" fontId="17" fillId="3" borderId="25" xfId="0" applyNumberFormat="1" applyFont="1" applyFill="1" applyBorder="1" applyAlignment="1" applyProtection="1">
      <alignment vertical="top" shrinkToFit="1"/>
      <protection locked="0"/>
    </xf>
    <xf numFmtId="4" fontId="17" fillId="0" borderId="25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8" fillId="2" borderId="23" xfId="0" applyNumberFormat="1" applyFont="1" applyFill="1" applyBorder="1" applyAlignment="1">
      <alignment vertical="top"/>
    </xf>
    <xf numFmtId="49" fontId="8" fillId="2" borderId="9" xfId="0" applyNumberFormat="1" applyFont="1" applyFill="1" applyBorder="1" applyAlignment="1">
      <alignment horizontal="left" vertical="top" wrapText="1"/>
    </xf>
    <xf numFmtId="49" fontId="17" fillId="0" borderId="2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21" fillId="0" borderId="0" xfId="0" applyNumberFormat="1" applyFont="1" applyAlignment="1">
      <alignment wrapText="1"/>
    </xf>
    <xf numFmtId="164" fontId="17" fillId="3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165" fontId="17" fillId="5" borderId="27" xfId="0" applyNumberFormat="1" applyFont="1" applyFill="1" applyBorder="1" applyAlignment="1" applyProtection="1">
      <alignment horizontal="left" vertical="center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9" xfId="0" applyNumberFormat="1" applyBorder="1" applyAlignment="1">
      <alignment vertical="center" wrapText="1"/>
    </xf>
    <xf numFmtId="3" fontId="0" fillId="2" borderId="12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3" fontId="0" fillId="2" borderId="23" xfId="0" applyNumberFormat="1" applyFill="1" applyBorder="1" applyAlignment="1">
      <alignment vertical="center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23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23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2" fontId="12" fillId="2" borderId="21" xfId="0" applyNumberFormat="1" applyFont="1" applyFill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2" fillId="2" borderId="21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6" fillId="2" borderId="15" xfId="0" applyNumberFormat="1" applyFont="1" applyFill="1" applyBorder="1" applyAlignment="1">
      <alignment horizontal="left" vertical="center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15" xfId="0" applyBorder="1" applyAlignment="1">
      <alignment vertical="top"/>
    </xf>
    <xf numFmtId="0" fontId="17" fillId="0" borderId="15" xfId="0" applyNumberFormat="1" applyFont="1" applyBorder="1" applyAlignment="1">
      <alignment horizontal="left" vertical="top" wrapText="1"/>
    </xf>
    <xf numFmtId="0" fontId="17" fillId="0" borderId="15" xfId="0" applyNumberFormat="1" applyFont="1" applyBorder="1" applyAlignment="1">
      <alignment vertical="top" wrapText="1"/>
    </xf>
    <xf numFmtId="0" fontId="20" fillId="0" borderId="15" xfId="0" applyNumberFormat="1" applyFont="1" applyBorder="1" applyAlignment="1">
      <alignment horizontal="left" vertical="top" wrapText="1"/>
    </xf>
    <xf numFmtId="0" fontId="20" fillId="0" borderId="15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/>
    </xf>
    <xf numFmtId="0" fontId="3" fillId="6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4"/>
  <sheetViews>
    <sheetView showGridLines="0" topLeftCell="B79" zoomScaleNormal="100" zoomScaleSheetLayoutView="75" workbookViewId="0">
      <selection activeCell="O42" sqref="O4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8" t="s">
        <v>87</v>
      </c>
      <c r="B1" s="214" t="s">
        <v>92</v>
      </c>
      <c r="C1" s="215"/>
      <c r="D1" s="215"/>
      <c r="E1" s="215"/>
      <c r="F1" s="215"/>
      <c r="G1" s="215"/>
      <c r="H1" s="215"/>
      <c r="I1" s="215"/>
      <c r="J1" s="216"/>
    </row>
    <row r="2" spans="1:15" ht="36" customHeight="1" x14ac:dyDescent="0.2">
      <c r="A2" s="3"/>
      <c r="B2" s="74" t="s">
        <v>73</v>
      </c>
      <c r="C2" s="75"/>
      <c r="D2" s="76" t="s">
        <v>95</v>
      </c>
      <c r="E2" s="219" t="s">
        <v>96</v>
      </c>
      <c r="F2" s="220"/>
      <c r="G2" s="220"/>
      <c r="H2" s="220"/>
      <c r="I2" s="220"/>
      <c r="J2" s="221"/>
      <c r="O2" s="2"/>
    </row>
    <row r="3" spans="1:15" ht="27" hidden="1" customHeight="1" x14ac:dyDescent="0.2">
      <c r="A3" s="3"/>
      <c r="B3" s="77"/>
      <c r="C3" s="75"/>
      <c r="D3" s="78"/>
      <c r="E3" s="223"/>
      <c r="F3" s="224"/>
      <c r="G3" s="224"/>
      <c r="H3" s="224"/>
      <c r="I3" s="224"/>
      <c r="J3" s="225"/>
    </row>
    <row r="4" spans="1:15" ht="23.25" customHeight="1" x14ac:dyDescent="0.2">
      <c r="A4" s="3"/>
      <c r="B4" s="79"/>
      <c r="C4" s="80"/>
      <c r="D4" s="81"/>
      <c r="E4" s="228"/>
      <c r="F4" s="228"/>
      <c r="G4" s="228"/>
      <c r="H4" s="228"/>
      <c r="I4" s="228"/>
      <c r="J4" s="229"/>
    </row>
    <row r="5" spans="1:15" ht="24" customHeight="1" x14ac:dyDescent="0.2">
      <c r="A5" s="3"/>
      <c r="B5" s="42" t="s">
        <v>93</v>
      </c>
      <c r="C5" s="4"/>
      <c r="D5" s="82" t="s">
        <v>97</v>
      </c>
      <c r="E5" s="24"/>
      <c r="F5" s="24"/>
      <c r="G5" s="24"/>
      <c r="H5" s="26" t="s">
        <v>91</v>
      </c>
      <c r="I5" s="82" t="s">
        <v>101</v>
      </c>
      <c r="J5" s="10"/>
    </row>
    <row r="6" spans="1:15" ht="15.75" customHeight="1" x14ac:dyDescent="0.2">
      <c r="A6" s="3"/>
      <c r="B6" s="37"/>
      <c r="C6" s="24"/>
      <c r="D6" s="82" t="s">
        <v>98</v>
      </c>
      <c r="E6" s="24"/>
      <c r="F6" s="24"/>
      <c r="G6" s="24"/>
      <c r="H6" s="26" t="s">
        <v>85</v>
      </c>
      <c r="I6" s="30"/>
      <c r="J6" s="10"/>
    </row>
    <row r="7" spans="1:15" ht="15.75" customHeight="1" x14ac:dyDescent="0.2">
      <c r="A7" s="3"/>
      <c r="B7" s="38"/>
      <c r="C7" s="25"/>
      <c r="D7" s="84" t="s">
        <v>100</v>
      </c>
      <c r="E7" s="83" t="s">
        <v>99</v>
      </c>
      <c r="F7" s="31"/>
      <c r="G7" s="31"/>
      <c r="H7" s="32"/>
      <c r="I7" s="31"/>
      <c r="J7" s="46"/>
    </row>
    <row r="8" spans="1:15" ht="24" hidden="1" customHeight="1" x14ac:dyDescent="0.2">
      <c r="A8" s="3"/>
      <c r="B8" s="42" t="s">
        <v>71</v>
      </c>
      <c r="C8" s="4"/>
      <c r="D8" s="85" t="s">
        <v>102</v>
      </c>
      <c r="E8" s="4"/>
      <c r="F8" s="4"/>
      <c r="G8" s="41"/>
      <c r="H8" s="26" t="s">
        <v>91</v>
      </c>
      <c r="I8" s="82" t="s">
        <v>106</v>
      </c>
      <c r="J8" s="10"/>
    </row>
    <row r="9" spans="1:15" ht="15.75" hidden="1" customHeight="1" x14ac:dyDescent="0.2">
      <c r="A9" s="3"/>
      <c r="B9" s="3"/>
      <c r="C9" s="4"/>
      <c r="D9" s="85" t="s">
        <v>103</v>
      </c>
      <c r="E9" s="4"/>
      <c r="F9" s="4"/>
      <c r="G9" s="41"/>
      <c r="H9" s="26" t="s">
        <v>85</v>
      </c>
      <c r="I9" s="82" t="s">
        <v>107</v>
      </c>
      <c r="J9" s="10"/>
    </row>
    <row r="10" spans="1:15" ht="15.75" hidden="1" customHeight="1" x14ac:dyDescent="0.2">
      <c r="A10" s="3"/>
      <c r="B10" s="47"/>
      <c r="C10" s="25"/>
      <c r="D10" s="87" t="s">
        <v>105</v>
      </c>
      <c r="E10" s="86" t="s">
        <v>104</v>
      </c>
      <c r="F10" s="50"/>
      <c r="G10" s="48"/>
      <c r="H10" s="48"/>
      <c r="I10" s="49"/>
      <c r="J10" s="46"/>
    </row>
    <row r="11" spans="1:15" ht="24" customHeight="1" x14ac:dyDescent="0.2">
      <c r="A11" s="3"/>
      <c r="B11" s="42" t="s">
        <v>70</v>
      </c>
      <c r="C11" s="4"/>
      <c r="D11" s="222"/>
      <c r="E11" s="222"/>
      <c r="F11" s="222"/>
      <c r="G11" s="222"/>
      <c r="H11" s="26" t="s">
        <v>91</v>
      </c>
      <c r="I11" s="88"/>
      <c r="J11" s="10"/>
    </row>
    <row r="12" spans="1:15" ht="15.75" customHeight="1" x14ac:dyDescent="0.2">
      <c r="A12" s="3"/>
      <c r="B12" s="37"/>
      <c r="C12" s="24"/>
      <c r="D12" s="218"/>
      <c r="E12" s="218"/>
      <c r="F12" s="218"/>
      <c r="G12" s="218"/>
      <c r="H12" s="26" t="s">
        <v>85</v>
      </c>
      <c r="I12" s="88"/>
      <c r="J12" s="10"/>
    </row>
    <row r="13" spans="1:15" ht="15.75" customHeight="1" x14ac:dyDescent="0.2">
      <c r="A13" s="3"/>
      <c r="B13" s="38"/>
      <c r="C13" s="25"/>
      <c r="D13" s="89"/>
      <c r="E13" s="230"/>
      <c r="F13" s="231"/>
      <c r="G13" s="231"/>
      <c r="H13" s="27"/>
      <c r="I13" s="31"/>
      <c r="J13" s="46"/>
    </row>
    <row r="14" spans="1:15" ht="24" hidden="1" customHeight="1" x14ac:dyDescent="0.2">
      <c r="A14" s="3"/>
      <c r="B14" s="61" t="s">
        <v>72</v>
      </c>
      <c r="C14" s="62"/>
      <c r="D14" s="63" t="s">
        <v>94</v>
      </c>
      <c r="E14" s="64"/>
      <c r="F14" s="64"/>
      <c r="G14" s="64"/>
      <c r="H14" s="65"/>
      <c r="I14" s="64"/>
      <c r="J14" s="66"/>
    </row>
    <row r="15" spans="1:15" ht="32.25" customHeight="1" x14ac:dyDescent="0.2">
      <c r="A15" s="3"/>
      <c r="B15" s="47" t="s">
        <v>83</v>
      </c>
      <c r="C15" s="67"/>
      <c r="D15" s="48"/>
      <c r="E15" s="232"/>
      <c r="F15" s="232"/>
      <c r="G15" s="233"/>
      <c r="H15" s="233"/>
      <c r="I15" s="233" t="s">
        <v>80</v>
      </c>
      <c r="J15" s="234"/>
    </row>
    <row r="16" spans="1:15" ht="23.25" customHeight="1" x14ac:dyDescent="0.2">
      <c r="A16" s="141" t="s">
        <v>75</v>
      </c>
      <c r="B16" s="52" t="s">
        <v>75</v>
      </c>
      <c r="C16" s="53"/>
      <c r="D16" s="54"/>
      <c r="E16" s="206"/>
      <c r="F16" s="207"/>
      <c r="G16" s="206"/>
      <c r="H16" s="207"/>
      <c r="I16" s="206">
        <f>SUMIF(F55:F90,A16,I55:I90)+SUMIF(F55:F90,"PSU",I55:I90)</f>
        <v>0</v>
      </c>
      <c r="J16" s="211"/>
    </row>
    <row r="17" spans="1:10" ht="23.25" customHeight="1" x14ac:dyDescent="0.2">
      <c r="A17" s="141" t="s">
        <v>76</v>
      </c>
      <c r="B17" s="52" t="s">
        <v>76</v>
      </c>
      <c r="C17" s="53"/>
      <c r="D17" s="54"/>
      <c r="E17" s="206"/>
      <c r="F17" s="207"/>
      <c r="G17" s="206"/>
      <c r="H17" s="207"/>
      <c r="I17" s="206">
        <f>SUMIF(F55:F90,A17,I55:I90)</f>
        <v>0</v>
      </c>
      <c r="J17" s="211"/>
    </row>
    <row r="18" spans="1:10" ht="23.25" customHeight="1" x14ac:dyDescent="0.2">
      <c r="A18" s="141" t="s">
        <v>77</v>
      </c>
      <c r="B18" s="52" t="s">
        <v>77</v>
      </c>
      <c r="C18" s="53"/>
      <c r="D18" s="54"/>
      <c r="E18" s="206"/>
      <c r="F18" s="207"/>
      <c r="G18" s="206"/>
      <c r="H18" s="207"/>
      <c r="I18" s="206">
        <f>SUMIF(F55:F90,A18,I55:I90)</f>
        <v>0</v>
      </c>
      <c r="J18" s="211"/>
    </row>
    <row r="19" spans="1:10" ht="23.25" customHeight="1" x14ac:dyDescent="0.2">
      <c r="A19" s="141" t="s">
        <v>188</v>
      </c>
      <c r="B19" s="52" t="s">
        <v>78</v>
      </c>
      <c r="C19" s="53"/>
      <c r="D19" s="54"/>
      <c r="E19" s="206"/>
      <c r="F19" s="207"/>
      <c r="G19" s="206"/>
      <c r="H19" s="207"/>
      <c r="I19" s="206">
        <f>SUMIF(F55:F90,A19,I55:I90)</f>
        <v>0</v>
      </c>
      <c r="J19" s="211"/>
    </row>
    <row r="20" spans="1:10" ht="23.25" customHeight="1" x14ac:dyDescent="0.2">
      <c r="A20" s="141" t="s">
        <v>189</v>
      </c>
      <c r="B20" s="52" t="s">
        <v>79</v>
      </c>
      <c r="C20" s="53"/>
      <c r="D20" s="54"/>
      <c r="E20" s="206"/>
      <c r="F20" s="207"/>
      <c r="G20" s="206"/>
      <c r="H20" s="207"/>
      <c r="I20" s="206">
        <f>SUMIF(F55:F90,A20,I55:I90)</f>
        <v>0</v>
      </c>
      <c r="J20" s="211"/>
    </row>
    <row r="21" spans="1:10" ht="23.25" customHeight="1" x14ac:dyDescent="0.2">
      <c r="A21" s="3"/>
      <c r="B21" s="69" t="s">
        <v>80</v>
      </c>
      <c r="C21" s="70"/>
      <c r="D21" s="71"/>
      <c r="E21" s="199"/>
      <c r="F21" s="200"/>
      <c r="G21" s="199"/>
      <c r="H21" s="200"/>
      <c r="I21" s="199">
        <f>SUM(I16:J20)</f>
        <v>0</v>
      </c>
      <c r="J21" s="217"/>
    </row>
    <row r="22" spans="1:10" ht="33" customHeight="1" x14ac:dyDescent="0.2">
      <c r="A22" s="3"/>
      <c r="B22" s="60" t="s">
        <v>84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">
      <c r="A23" s="3">
        <f>ZakladDPHSni*SazbaDPH1/100</f>
        <v>0</v>
      </c>
      <c r="B23" s="52" t="s">
        <v>63</v>
      </c>
      <c r="C23" s="53"/>
      <c r="D23" s="54"/>
      <c r="E23" s="55">
        <v>15</v>
      </c>
      <c r="F23" s="56" t="s">
        <v>51</v>
      </c>
      <c r="G23" s="208">
        <f>ZakladDPHSniVypocet</f>
        <v>0</v>
      </c>
      <c r="H23" s="209"/>
      <c r="I23" s="209"/>
      <c r="J23" s="57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2" t="s">
        <v>64</v>
      </c>
      <c r="C24" s="53"/>
      <c r="D24" s="54"/>
      <c r="E24" s="55">
        <f>SazbaDPH1</f>
        <v>15</v>
      </c>
      <c r="F24" s="56" t="s">
        <v>51</v>
      </c>
      <c r="G24" s="201">
        <f>IF(A24&gt;50, ROUNDUP(A23, 0), ROUNDDOWN(A23, 0))</f>
        <v>0</v>
      </c>
      <c r="H24" s="202"/>
      <c r="I24" s="202"/>
      <c r="J24" s="57" t="str">
        <f t="shared" si="0"/>
        <v>CZK</v>
      </c>
    </row>
    <row r="25" spans="1:10" ht="23.25" customHeight="1" x14ac:dyDescent="0.2">
      <c r="A25" s="3">
        <f>ZakladDPHZakl*SazbaDPH2/100</f>
        <v>0</v>
      </c>
      <c r="B25" s="52" t="s">
        <v>65</v>
      </c>
      <c r="C25" s="53"/>
      <c r="D25" s="54"/>
      <c r="E25" s="55">
        <v>21</v>
      </c>
      <c r="F25" s="56" t="s">
        <v>51</v>
      </c>
      <c r="G25" s="208">
        <f>ZakladDPHZaklVypocet</f>
        <v>0</v>
      </c>
      <c r="H25" s="209"/>
      <c r="I25" s="209"/>
      <c r="J25" s="57" t="str">
        <f t="shared" si="0"/>
        <v>CZK</v>
      </c>
    </row>
    <row r="26" spans="1:10" ht="23.25" customHeight="1" x14ac:dyDescent="0.2">
      <c r="A26" s="3">
        <f>(A25-INT(A25))*100</f>
        <v>0</v>
      </c>
      <c r="B26" s="44" t="s">
        <v>66</v>
      </c>
      <c r="C26" s="21"/>
      <c r="D26" s="17"/>
      <c r="E26" s="39">
        <f>SazbaDPH2</f>
        <v>21</v>
      </c>
      <c r="F26" s="40" t="s">
        <v>51</v>
      </c>
      <c r="G26" s="226">
        <f>IF(A26&gt;50, ROUNDUP(A25, 0), ROUNDDOWN(A25, 0))</f>
        <v>0</v>
      </c>
      <c r="H26" s="227"/>
      <c r="I26" s="227"/>
      <c r="J26" s="51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3" t="s">
        <v>55</v>
      </c>
      <c r="C27" s="19"/>
      <c r="D27" s="22"/>
      <c r="E27" s="19"/>
      <c r="F27" s="20"/>
      <c r="G27" s="212">
        <f>CenaCelkem-(ZakladDPHSni+DPHSni+ZakladDPHZakl+DPHZakl)</f>
        <v>0</v>
      </c>
      <c r="H27" s="212"/>
      <c r="I27" s="212"/>
      <c r="J27" s="58" t="str">
        <f t="shared" si="0"/>
        <v>CZK</v>
      </c>
    </row>
    <row r="28" spans="1:10" ht="27.75" hidden="1" customHeight="1" thickBot="1" x14ac:dyDescent="0.25">
      <c r="A28" s="3"/>
      <c r="B28" s="118" t="s">
        <v>74</v>
      </c>
      <c r="C28" s="119"/>
      <c r="D28" s="119"/>
      <c r="E28" s="120"/>
      <c r="F28" s="121"/>
      <c r="G28" s="210">
        <f>ZakladDPHSniVypocet+ZakladDPHZaklVypocet</f>
        <v>0</v>
      </c>
      <c r="H28" s="210"/>
      <c r="I28" s="210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86</v>
      </c>
      <c r="C29" s="123"/>
      <c r="D29" s="123"/>
      <c r="E29" s="123"/>
      <c r="F29" s="123"/>
      <c r="G29" s="213">
        <f>IF(A29&gt;50, ROUNDUP(A27, 0), ROUNDDOWN(A27, 0))</f>
        <v>0</v>
      </c>
      <c r="H29" s="213"/>
      <c r="I29" s="213"/>
      <c r="J29" s="124" t="s">
        <v>124</v>
      </c>
    </row>
    <row r="30" spans="1:10" ht="12.75" customHeight="1" x14ac:dyDescent="0.2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">
      <c r="A32" s="3"/>
      <c r="B32" s="23"/>
      <c r="C32" s="18" t="s">
        <v>62</v>
      </c>
      <c r="D32" s="35"/>
      <c r="E32" s="35"/>
      <c r="F32" s="18" t="s">
        <v>61</v>
      </c>
      <c r="G32" s="35"/>
      <c r="H32" s="36">
        <f ca="1">TODAY()</f>
        <v>43448</v>
      </c>
      <c r="I32" s="35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">
      <c r="A34" s="28"/>
      <c r="B34" s="28"/>
      <c r="C34" s="29"/>
      <c r="D34" s="203"/>
      <c r="E34" s="204"/>
      <c r="F34" s="29"/>
      <c r="G34" s="203"/>
      <c r="H34" s="204"/>
      <c r="I34" s="204"/>
      <c r="J34" s="34"/>
    </row>
    <row r="35" spans="1:10" ht="12.75" customHeight="1" x14ac:dyDescent="0.2">
      <c r="A35" s="3"/>
      <c r="B35" s="3"/>
      <c r="C35" s="4"/>
      <c r="D35" s="205" t="s">
        <v>53</v>
      </c>
      <c r="E35" s="205"/>
      <c r="F35" s="4"/>
      <c r="G35" s="41"/>
      <c r="H35" s="12" t="s">
        <v>54</v>
      </c>
      <c r="I35" s="41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5" t="s">
        <v>67</v>
      </c>
      <c r="C37" s="96"/>
      <c r="D37" s="96"/>
      <c r="E37" s="96"/>
      <c r="F37" s="97"/>
      <c r="G37" s="97"/>
      <c r="H37" s="97"/>
      <c r="I37" s="97"/>
      <c r="J37" s="96"/>
    </row>
    <row r="38" spans="1:10" ht="25.5" customHeight="1" x14ac:dyDescent="0.2">
      <c r="A38" s="94" t="s">
        <v>88</v>
      </c>
      <c r="B38" s="98" t="s">
        <v>68</v>
      </c>
      <c r="C38" s="99" t="s">
        <v>56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69</v>
      </c>
      <c r="I38" s="102" t="s">
        <v>52</v>
      </c>
      <c r="J38" s="103" t="s">
        <v>51</v>
      </c>
    </row>
    <row r="39" spans="1:10" ht="25.5" hidden="1" customHeight="1" x14ac:dyDescent="0.2">
      <c r="A39" s="94">
        <v>1</v>
      </c>
      <c r="B39" s="104" t="s">
        <v>108</v>
      </c>
      <c r="C39" s="194"/>
      <c r="D39" s="195"/>
      <c r="E39" s="195"/>
      <c r="F39" s="105">
        <f>ASŘ!AE469+ZTI!AE164+'VNI ROZVODY'!AE73+'VNĚ ROZVODY'!AE178+'PŘÍPOJKA VODY'!AE97+VRN!AE18</f>
        <v>0</v>
      </c>
      <c r="G39" s="106">
        <f>ASŘ!AF469+ZTI!AF164+'VNI ROZVODY'!AF73+'VNĚ ROZVODY'!AF178+'PŘÍPOJKA VODY'!AF97+VRN!AF18</f>
        <v>0</v>
      </c>
      <c r="H39" s="107">
        <f t="shared" ref="H39:H47" si="1">(F39*SazbaDPH1/100)+(G39*SazbaDPH2/100)</f>
        <v>0</v>
      </c>
      <c r="I39" s="107">
        <f t="shared" ref="I39:I47" si="2">F39+G39+H39</f>
        <v>0</v>
      </c>
      <c r="J39" s="108" t="str">
        <f t="shared" ref="J39:J47" si="3">IF(CenaCelkemVypocet=0,"",I39/CenaCelkemVypocet*100)</f>
        <v/>
      </c>
    </row>
    <row r="40" spans="1:10" ht="25.5" customHeight="1" x14ac:dyDescent="0.2">
      <c r="A40" s="94">
        <v>2</v>
      </c>
      <c r="B40" s="109" t="s">
        <v>109</v>
      </c>
      <c r="C40" s="192" t="s">
        <v>110</v>
      </c>
      <c r="D40" s="193"/>
      <c r="E40" s="193"/>
      <c r="F40" s="110">
        <f>ASŘ!AE469+ZTI!AE164+'VNI ROZVODY'!AE73+'VNĚ ROZVODY'!AE178+'PŘÍPOJKA VODY'!AE97</f>
        <v>0</v>
      </c>
      <c r="G40" s="111">
        <f>ASŘ!AF469+ZTI!AF164+'VNI ROZVODY'!AF73+'VNĚ ROZVODY'!AF178+'PŘÍPOJKA VODY'!AF97</f>
        <v>0</v>
      </c>
      <c r="H40" s="111">
        <f t="shared" si="1"/>
        <v>0</v>
      </c>
      <c r="I40" s="111">
        <f t="shared" si="2"/>
        <v>0</v>
      </c>
      <c r="J40" s="112" t="str">
        <f t="shared" si="3"/>
        <v/>
      </c>
    </row>
    <row r="41" spans="1:10" ht="25.5" customHeight="1" x14ac:dyDescent="0.2">
      <c r="A41" s="94">
        <v>3</v>
      </c>
      <c r="B41" s="113" t="s">
        <v>111</v>
      </c>
      <c r="C41" s="194" t="s">
        <v>112</v>
      </c>
      <c r="D41" s="195"/>
      <c r="E41" s="195"/>
      <c r="F41" s="114">
        <f>ASŘ!AE469</f>
        <v>0</v>
      </c>
      <c r="G41" s="107">
        <f>ASŘ!AF469</f>
        <v>0</v>
      </c>
      <c r="H41" s="107">
        <f t="shared" si="1"/>
        <v>0</v>
      </c>
      <c r="I41" s="107">
        <f t="shared" si="2"/>
        <v>0</v>
      </c>
      <c r="J41" s="108" t="str">
        <f t="shared" si="3"/>
        <v/>
      </c>
    </row>
    <row r="42" spans="1:10" ht="25.5" customHeight="1" x14ac:dyDescent="0.2">
      <c r="A42" s="94">
        <v>3</v>
      </c>
      <c r="B42" s="113" t="s">
        <v>113</v>
      </c>
      <c r="C42" s="194" t="s">
        <v>114</v>
      </c>
      <c r="D42" s="195"/>
      <c r="E42" s="195"/>
      <c r="F42" s="114">
        <f>ZTI!AE164</f>
        <v>0</v>
      </c>
      <c r="G42" s="107">
        <f>ZTI!AF164</f>
        <v>0</v>
      </c>
      <c r="H42" s="107">
        <f t="shared" si="1"/>
        <v>0</v>
      </c>
      <c r="I42" s="107">
        <f t="shared" si="2"/>
        <v>0</v>
      </c>
      <c r="J42" s="108" t="str">
        <f t="shared" si="3"/>
        <v/>
      </c>
    </row>
    <row r="43" spans="1:10" ht="25.5" customHeight="1" x14ac:dyDescent="0.2">
      <c r="A43" s="94">
        <v>3</v>
      </c>
      <c r="B43" s="113" t="s">
        <v>115</v>
      </c>
      <c r="C43" s="194" t="s">
        <v>116</v>
      </c>
      <c r="D43" s="195"/>
      <c r="E43" s="195"/>
      <c r="F43" s="114">
        <f>'VNI ROZVODY'!AE73</f>
        <v>0</v>
      </c>
      <c r="G43" s="107">
        <f>'VNI ROZVODY'!AF73</f>
        <v>0</v>
      </c>
      <c r="H43" s="107">
        <f t="shared" si="1"/>
        <v>0</v>
      </c>
      <c r="I43" s="107">
        <f t="shared" si="2"/>
        <v>0</v>
      </c>
      <c r="J43" s="108" t="str">
        <f t="shared" si="3"/>
        <v/>
      </c>
    </row>
    <row r="44" spans="1:10" ht="25.5" customHeight="1" x14ac:dyDescent="0.2">
      <c r="A44" s="94">
        <v>3</v>
      </c>
      <c r="B44" s="113" t="s">
        <v>117</v>
      </c>
      <c r="C44" s="194" t="s">
        <v>118</v>
      </c>
      <c r="D44" s="195"/>
      <c r="E44" s="195"/>
      <c r="F44" s="114">
        <f>'VNĚ ROZVODY'!AE178</f>
        <v>0</v>
      </c>
      <c r="G44" s="107">
        <f>'VNĚ ROZVODY'!AF178</f>
        <v>0</v>
      </c>
      <c r="H44" s="107">
        <f t="shared" si="1"/>
        <v>0</v>
      </c>
      <c r="I44" s="107">
        <f t="shared" si="2"/>
        <v>0</v>
      </c>
      <c r="J44" s="108" t="str">
        <f t="shared" si="3"/>
        <v/>
      </c>
    </row>
    <row r="45" spans="1:10" ht="25.5" customHeight="1" x14ac:dyDescent="0.2">
      <c r="A45" s="94">
        <v>3</v>
      </c>
      <c r="B45" s="113" t="s">
        <v>119</v>
      </c>
      <c r="C45" s="194" t="s">
        <v>120</v>
      </c>
      <c r="D45" s="195"/>
      <c r="E45" s="195"/>
      <c r="F45" s="114">
        <f>'PŘÍPOJKA VODY'!AE97</f>
        <v>0</v>
      </c>
      <c r="G45" s="107">
        <f>'PŘÍPOJKA VODY'!AF97</f>
        <v>0</v>
      </c>
      <c r="H45" s="107">
        <f t="shared" si="1"/>
        <v>0</v>
      </c>
      <c r="I45" s="107">
        <f t="shared" si="2"/>
        <v>0</v>
      </c>
      <c r="J45" s="108" t="str">
        <f t="shared" si="3"/>
        <v/>
      </c>
    </row>
    <row r="46" spans="1:10" ht="25.5" customHeight="1" x14ac:dyDescent="0.2">
      <c r="A46" s="94">
        <v>2</v>
      </c>
      <c r="B46" s="109" t="s">
        <v>121</v>
      </c>
      <c r="C46" s="192" t="s">
        <v>122</v>
      </c>
      <c r="D46" s="193"/>
      <c r="E46" s="193"/>
      <c r="F46" s="110">
        <f>VRN!AE18</f>
        <v>0</v>
      </c>
      <c r="G46" s="111">
        <f>VRN!AF18</f>
        <v>0</v>
      </c>
      <c r="H46" s="111">
        <f t="shared" si="1"/>
        <v>0</v>
      </c>
      <c r="I46" s="111">
        <f t="shared" si="2"/>
        <v>0</v>
      </c>
      <c r="J46" s="112" t="str">
        <f t="shared" si="3"/>
        <v/>
      </c>
    </row>
    <row r="47" spans="1:10" ht="25.5" customHeight="1" x14ac:dyDescent="0.2">
      <c r="A47" s="94">
        <v>3</v>
      </c>
      <c r="B47" s="113" t="s">
        <v>111</v>
      </c>
      <c r="C47" s="194" t="s">
        <v>122</v>
      </c>
      <c r="D47" s="195"/>
      <c r="E47" s="195"/>
      <c r="F47" s="114">
        <f>VRN!AE18</f>
        <v>0</v>
      </c>
      <c r="G47" s="107">
        <f>VRN!AF18</f>
        <v>0</v>
      </c>
      <c r="H47" s="107">
        <f t="shared" si="1"/>
        <v>0</v>
      </c>
      <c r="I47" s="107">
        <f t="shared" si="2"/>
        <v>0</v>
      </c>
      <c r="J47" s="108" t="str">
        <f t="shared" si="3"/>
        <v/>
      </c>
    </row>
    <row r="48" spans="1:10" ht="25.5" customHeight="1" x14ac:dyDescent="0.2">
      <c r="A48" s="94"/>
      <c r="B48" s="196" t="s">
        <v>123</v>
      </c>
      <c r="C48" s="197"/>
      <c r="D48" s="197"/>
      <c r="E48" s="198"/>
      <c r="F48" s="115">
        <f>SUMIF(A39:A47,"=1",F39:F47)</f>
        <v>0</v>
      </c>
      <c r="G48" s="116">
        <f>SUMIF(A39:A47,"=1",G39:G47)</f>
        <v>0</v>
      </c>
      <c r="H48" s="116">
        <f>SUMIF(A39:A47,"=1",H39:H47)</f>
        <v>0</v>
      </c>
      <c r="I48" s="116">
        <f>SUMIF(A39:A47,"=1",I39:I47)</f>
        <v>0</v>
      </c>
      <c r="J48" s="117">
        <f>SUMIF(A39:A47,"=1",J39:J47)</f>
        <v>0</v>
      </c>
    </row>
    <row r="52" spans="1:10" ht="15.75" x14ac:dyDescent="0.25">
      <c r="B52" s="125" t="s">
        <v>125</v>
      </c>
    </row>
    <row r="54" spans="1:10" ht="25.5" customHeight="1" x14ac:dyDescent="0.2">
      <c r="A54" s="126"/>
      <c r="B54" s="129" t="s">
        <v>68</v>
      </c>
      <c r="C54" s="129" t="s">
        <v>56</v>
      </c>
      <c r="D54" s="130"/>
      <c r="E54" s="130"/>
      <c r="F54" s="131" t="s">
        <v>126</v>
      </c>
      <c r="G54" s="131"/>
      <c r="H54" s="131"/>
      <c r="I54" s="131" t="s">
        <v>80</v>
      </c>
      <c r="J54" s="131" t="s">
        <v>51</v>
      </c>
    </row>
    <row r="55" spans="1:10" ht="25.5" customHeight="1" x14ac:dyDescent="0.2">
      <c r="A55" s="127"/>
      <c r="B55" s="132" t="s">
        <v>111</v>
      </c>
      <c r="C55" s="190" t="s">
        <v>127</v>
      </c>
      <c r="D55" s="191"/>
      <c r="E55" s="191"/>
      <c r="F55" s="137" t="s">
        <v>75</v>
      </c>
      <c r="G55" s="138"/>
      <c r="H55" s="138"/>
      <c r="I55" s="138">
        <f>ASŘ!G8+'VNI ROZVODY'!G8+'VNĚ ROZVODY'!G8+'PŘÍPOJKA VODY'!G8</f>
        <v>0</v>
      </c>
      <c r="J55" s="135" t="str">
        <f>IF(I91=0,"",I55/I91*100)</f>
        <v/>
      </c>
    </row>
    <row r="56" spans="1:10" ht="25.5" customHeight="1" x14ac:dyDescent="0.2">
      <c r="A56" s="127"/>
      <c r="B56" s="132" t="s">
        <v>113</v>
      </c>
      <c r="C56" s="190" t="s">
        <v>128</v>
      </c>
      <c r="D56" s="191"/>
      <c r="E56" s="191"/>
      <c r="F56" s="137" t="s">
        <v>75</v>
      </c>
      <c r="G56" s="138"/>
      <c r="H56" s="138"/>
      <c r="I56" s="138">
        <f>ASŘ!G19</f>
        <v>0</v>
      </c>
      <c r="J56" s="135" t="str">
        <f>IF(I91=0,"",I56/I91*100)</f>
        <v/>
      </c>
    </row>
    <row r="57" spans="1:10" ht="25.5" customHeight="1" x14ac:dyDescent="0.2">
      <c r="A57" s="127"/>
      <c r="B57" s="132" t="s">
        <v>115</v>
      </c>
      <c r="C57" s="190" t="s">
        <v>129</v>
      </c>
      <c r="D57" s="191"/>
      <c r="E57" s="191"/>
      <c r="F57" s="137" t="s">
        <v>75</v>
      </c>
      <c r="G57" s="138"/>
      <c r="H57" s="138"/>
      <c r="I57" s="138">
        <f>ASŘ!G23</f>
        <v>0</v>
      </c>
      <c r="J57" s="135" t="str">
        <f>IF(I91=0,"",I57/I91*100)</f>
        <v/>
      </c>
    </row>
    <row r="58" spans="1:10" ht="25.5" customHeight="1" x14ac:dyDescent="0.2">
      <c r="A58" s="127"/>
      <c r="B58" s="132" t="s">
        <v>117</v>
      </c>
      <c r="C58" s="190" t="s">
        <v>130</v>
      </c>
      <c r="D58" s="191"/>
      <c r="E58" s="191"/>
      <c r="F58" s="137" t="s">
        <v>75</v>
      </c>
      <c r="G58" s="138"/>
      <c r="H58" s="138"/>
      <c r="I58" s="138">
        <f>ASŘ!G64+'VNI ROZVODY'!G32+'VNĚ ROZVODY'!G99+'PŘÍPOJKA VODY'!G46</f>
        <v>0</v>
      </c>
      <c r="J58" s="135" t="str">
        <f>IF(I91=0,"",I58/I91*100)</f>
        <v/>
      </c>
    </row>
    <row r="59" spans="1:10" ht="25.5" customHeight="1" x14ac:dyDescent="0.2">
      <c r="A59" s="127"/>
      <c r="B59" s="132" t="s">
        <v>119</v>
      </c>
      <c r="C59" s="190" t="s">
        <v>131</v>
      </c>
      <c r="D59" s="191"/>
      <c r="E59" s="191"/>
      <c r="F59" s="137" t="s">
        <v>75</v>
      </c>
      <c r="G59" s="138"/>
      <c r="H59" s="138"/>
      <c r="I59" s="138">
        <f>ASŘ!G68+'VNĚ ROZVODY'!G117+'PŘÍPOJKA VODY'!G51</f>
        <v>0</v>
      </c>
      <c r="J59" s="135" t="str">
        <f>IF(I91=0,"",I59/I91*100)</f>
        <v/>
      </c>
    </row>
    <row r="60" spans="1:10" ht="25.5" customHeight="1" x14ac:dyDescent="0.2">
      <c r="A60" s="127"/>
      <c r="B60" s="132" t="s">
        <v>132</v>
      </c>
      <c r="C60" s="190" t="s">
        <v>133</v>
      </c>
      <c r="D60" s="191"/>
      <c r="E60" s="191"/>
      <c r="F60" s="137" t="s">
        <v>75</v>
      </c>
      <c r="G60" s="138"/>
      <c r="H60" s="138"/>
      <c r="I60" s="138">
        <f>ASŘ!G74</f>
        <v>0</v>
      </c>
      <c r="J60" s="135" t="str">
        <f>IF(I91=0,"",I60/I91*100)</f>
        <v/>
      </c>
    </row>
    <row r="61" spans="1:10" ht="25.5" customHeight="1" x14ac:dyDescent="0.2">
      <c r="A61" s="127"/>
      <c r="B61" s="132" t="s">
        <v>134</v>
      </c>
      <c r="C61" s="190" t="s">
        <v>135</v>
      </c>
      <c r="D61" s="191"/>
      <c r="E61" s="191"/>
      <c r="F61" s="137" t="s">
        <v>75</v>
      </c>
      <c r="G61" s="138"/>
      <c r="H61" s="138"/>
      <c r="I61" s="138">
        <f>ASŘ!G94</f>
        <v>0</v>
      </c>
      <c r="J61" s="135" t="str">
        <f>IF(I91=0,"",I61/I91*100)</f>
        <v/>
      </c>
    </row>
    <row r="62" spans="1:10" ht="25.5" customHeight="1" x14ac:dyDescent="0.2">
      <c r="A62" s="127"/>
      <c r="B62" s="132" t="s">
        <v>136</v>
      </c>
      <c r="C62" s="190" t="s">
        <v>137</v>
      </c>
      <c r="D62" s="191"/>
      <c r="E62" s="191"/>
      <c r="F62" s="137" t="s">
        <v>75</v>
      </c>
      <c r="G62" s="138"/>
      <c r="H62" s="138"/>
      <c r="I62" s="138">
        <f>ASŘ!G100</f>
        <v>0</v>
      </c>
      <c r="J62" s="135" t="str">
        <f>IF(I91=0,"",I62/I91*100)</f>
        <v/>
      </c>
    </row>
    <row r="63" spans="1:10" ht="25.5" customHeight="1" x14ac:dyDescent="0.2">
      <c r="A63" s="127"/>
      <c r="B63" s="132" t="s">
        <v>138</v>
      </c>
      <c r="C63" s="190" t="s">
        <v>139</v>
      </c>
      <c r="D63" s="191"/>
      <c r="E63" s="191"/>
      <c r="F63" s="137" t="s">
        <v>75</v>
      </c>
      <c r="G63" s="138"/>
      <c r="H63" s="138"/>
      <c r="I63" s="138">
        <f>'VNI ROZVODY'!G38+'VNĚ ROZVODY'!G136+'PŘÍPOJKA VODY'!G61</f>
        <v>0</v>
      </c>
      <c r="J63" s="135" t="str">
        <f>IF(I91=0,"",I63/I91*100)</f>
        <v/>
      </c>
    </row>
    <row r="64" spans="1:10" ht="25.5" customHeight="1" x14ac:dyDescent="0.2">
      <c r="A64" s="127"/>
      <c r="B64" s="132" t="s">
        <v>140</v>
      </c>
      <c r="C64" s="190" t="s">
        <v>141</v>
      </c>
      <c r="D64" s="191"/>
      <c r="E64" s="191"/>
      <c r="F64" s="137" t="s">
        <v>75</v>
      </c>
      <c r="G64" s="138"/>
      <c r="H64" s="138"/>
      <c r="I64" s="138">
        <f>ZTI!G8+'VNĚ ROZVODY'!G147+'PŘÍPOJKA VODY'!G79</f>
        <v>0</v>
      </c>
      <c r="J64" s="135" t="str">
        <f>IF(I91=0,"",I64/I91*100)</f>
        <v/>
      </c>
    </row>
    <row r="65" spans="1:10" ht="25.5" customHeight="1" x14ac:dyDescent="0.2">
      <c r="A65" s="127"/>
      <c r="B65" s="132" t="s">
        <v>140</v>
      </c>
      <c r="C65" s="190" t="s">
        <v>142</v>
      </c>
      <c r="D65" s="191"/>
      <c r="E65" s="191"/>
      <c r="F65" s="137" t="s">
        <v>75</v>
      </c>
      <c r="G65" s="138"/>
      <c r="H65" s="138"/>
      <c r="I65" s="138">
        <f>'VNI ROZVODY'!G42</f>
        <v>0</v>
      </c>
      <c r="J65" s="135" t="str">
        <f>IF(I91=0,"",I65/I91*100)</f>
        <v/>
      </c>
    </row>
    <row r="66" spans="1:10" ht="25.5" customHeight="1" x14ac:dyDescent="0.2">
      <c r="A66" s="127"/>
      <c r="B66" s="132" t="s">
        <v>143</v>
      </c>
      <c r="C66" s="190" t="s">
        <v>144</v>
      </c>
      <c r="D66" s="191"/>
      <c r="E66" s="191"/>
      <c r="F66" s="137" t="s">
        <v>75</v>
      </c>
      <c r="G66" s="138"/>
      <c r="H66" s="138"/>
      <c r="I66" s="138">
        <f>ASŘ!G105</f>
        <v>0</v>
      </c>
      <c r="J66" s="135" t="str">
        <f>IF(I91=0,"",I66/I91*100)</f>
        <v/>
      </c>
    </row>
    <row r="67" spans="1:10" ht="25.5" customHeight="1" x14ac:dyDescent="0.2">
      <c r="A67" s="127"/>
      <c r="B67" s="132" t="s">
        <v>145</v>
      </c>
      <c r="C67" s="190" t="s">
        <v>146</v>
      </c>
      <c r="D67" s="191"/>
      <c r="E67" s="191"/>
      <c r="F67" s="137" t="s">
        <v>75</v>
      </c>
      <c r="G67" s="138"/>
      <c r="H67" s="138"/>
      <c r="I67" s="138">
        <f>ASŘ!G113</f>
        <v>0</v>
      </c>
      <c r="J67" s="135" t="str">
        <f>IF(I91=0,"",I67/I91*100)</f>
        <v/>
      </c>
    </row>
    <row r="68" spans="1:10" ht="25.5" customHeight="1" x14ac:dyDescent="0.2">
      <c r="A68" s="127"/>
      <c r="B68" s="132" t="s">
        <v>147</v>
      </c>
      <c r="C68" s="190" t="s">
        <v>148</v>
      </c>
      <c r="D68" s="191"/>
      <c r="E68" s="191"/>
      <c r="F68" s="137" t="s">
        <v>75</v>
      </c>
      <c r="G68" s="138"/>
      <c r="H68" s="138"/>
      <c r="I68" s="138">
        <f>ASŘ!G118</f>
        <v>0</v>
      </c>
      <c r="J68" s="135" t="str">
        <f>IF(I91=0,"",I68/I91*100)</f>
        <v/>
      </c>
    </row>
    <row r="69" spans="1:10" ht="25.5" customHeight="1" x14ac:dyDescent="0.2">
      <c r="A69" s="127"/>
      <c r="B69" s="132" t="s">
        <v>149</v>
      </c>
      <c r="C69" s="190" t="s">
        <v>150</v>
      </c>
      <c r="D69" s="191"/>
      <c r="E69" s="191"/>
      <c r="F69" s="137" t="s">
        <v>75</v>
      </c>
      <c r="G69" s="138"/>
      <c r="H69" s="138"/>
      <c r="I69" s="138">
        <f>'VNĚ ROZVODY'!G174+'PŘÍPOJKA VODY'!G93</f>
        <v>0</v>
      </c>
      <c r="J69" s="135" t="str">
        <f>IF(I91=0,"",I69/I91*100)</f>
        <v/>
      </c>
    </row>
    <row r="70" spans="1:10" ht="25.5" customHeight="1" x14ac:dyDescent="0.2">
      <c r="A70" s="127"/>
      <c r="B70" s="132" t="s">
        <v>149</v>
      </c>
      <c r="C70" s="190" t="s">
        <v>151</v>
      </c>
      <c r="D70" s="191"/>
      <c r="E70" s="191"/>
      <c r="F70" s="137" t="s">
        <v>75</v>
      </c>
      <c r="G70" s="138"/>
      <c r="H70" s="138"/>
      <c r="I70" s="138">
        <f>ASŘ!G197</f>
        <v>0</v>
      </c>
      <c r="J70" s="135" t="str">
        <f>IF(I91=0,"",I70/I91*100)</f>
        <v/>
      </c>
    </row>
    <row r="71" spans="1:10" ht="25.5" customHeight="1" x14ac:dyDescent="0.2">
      <c r="A71" s="127"/>
      <c r="B71" s="132" t="s">
        <v>152</v>
      </c>
      <c r="C71" s="190" t="s">
        <v>153</v>
      </c>
      <c r="D71" s="191"/>
      <c r="E71" s="191"/>
      <c r="F71" s="137" t="s">
        <v>75</v>
      </c>
      <c r="G71" s="138"/>
      <c r="H71" s="138"/>
      <c r="I71" s="138">
        <f>ASŘ!G200</f>
        <v>0</v>
      </c>
      <c r="J71" s="135" t="str">
        <f>IF(I91=0,"",I71/I91*100)</f>
        <v/>
      </c>
    </row>
    <row r="72" spans="1:10" ht="25.5" customHeight="1" x14ac:dyDescent="0.2">
      <c r="A72" s="127"/>
      <c r="B72" s="132" t="s">
        <v>154</v>
      </c>
      <c r="C72" s="190" t="s">
        <v>155</v>
      </c>
      <c r="D72" s="191"/>
      <c r="E72" s="191"/>
      <c r="F72" s="137" t="s">
        <v>76</v>
      </c>
      <c r="G72" s="138"/>
      <c r="H72" s="138"/>
      <c r="I72" s="138">
        <f>ASŘ!G202</f>
        <v>0</v>
      </c>
      <c r="J72" s="135" t="str">
        <f>IF(I91=0,"",I72/I91*100)</f>
        <v/>
      </c>
    </row>
    <row r="73" spans="1:10" ht="25.5" customHeight="1" x14ac:dyDescent="0.2">
      <c r="A73" s="127"/>
      <c r="B73" s="132" t="s">
        <v>156</v>
      </c>
      <c r="C73" s="190" t="s">
        <v>157</v>
      </c>
      <c r="D73" s="191"/>
      <c r="E73" s="191"/>
      <c r="F73" s="137" t="s">
        <v>76</v>
      </c>
      <c r="G73" s="138"/>
      <c r="H73" s="138"/>
      <c r="I73" s="138">
        <f>ASŘ!G250</f>
        <v>0</v>
      </c>
      <c r="J73" s="135" t="str">
        <f>IF(I91=0,"",I73/I91*100)</f>
        <v/>
      </c>
    </row>
    <row r="74" spans="1:10" ht="25.5" customHeight="1" x14ac:dyDescent="0.2">
      <c r="A74" s="127"/>
      <c r="B74" s="132" t="s">
        <v>158</v>
      </c>
      <c r="C74" s="190" t="s">
        <v>159</v>
      </c>
      <c r="D74" s="191"/>
      <c r="E74" s="191"/>
      <c r="F74" s="137" t="s">
        <v>76</v>
      </c>
      <c r="G74" s="138"/>
      <c r="H74" s="138"/>
      <c r="I74" s="138">
        <f>'VNI ROZVODY'!G59</f>
        <v>0</v>
      </c>
      <c r="J74" s="135" t="str">
        <f>IF(I91=0,"",I74/I91*100)</f>
        <v/>
      </c>
    </row>
    <row r="75" spans="1:10" ht="25.5" customHeight="1" x14ac:dyDescent="0.2">
      <c r="A75" s="127"/>
      <c r="B75" s="132" t="s">
        <v>158</v>
      </c>
      <c r="C75" s="190" t="s">
        <v>160</v>
      </c>
      <c r="D75" s="191"/>
      <c r="E75" s="191"/>
      <c r="F75" s="137" t="s">
        <v>76</v>
      </c>
      <c r="G75" s="138"/>
      <c r="H75" s="138"/>
      <c r="I75" s="138">
        <f>ZTI!G21</f>
        <v>0</v>
      </c>
      <c r="J75" s="135" t="str">
        <f>IF(I91=0,"",I75/I91*100)</f>
        <v/>
      </c>
    </row>
    <row r="76" spans="1:10" ht="25.5" customHeight="1" x14ac:dyDescent="0.2">
      <c r="A76" s="127"/>
      <c r="B76" s="132" t="s">
        <v>161</v>
      </c>
      <c r="C76" s="190" t="s">
        <v>162</v>
      </c>
      <c r="D76" s="191"/>
      <c r="E76" s="191"/>
      <c r="F76" s="137" t="s">
        <v>76</v>
      </c>
      <c r="G76" s="138"/>
      <c r="H76" s="138"/>
      <c r="I76" s="138">
        <f>ZTI!G49</f>
        <v>0</v>
      </c>
      <c r="J76" s="135" t="str">
        <f>IF(I91=0,"",I76/I91*100)</f>
        <v/>
      </c>
    </row>
    <row r="77" spans="1:10" ht="25.5" customHeight="1" x14ac:dyDescent="0.2">
      <c r="A77" s="127"/>
      <c r="B77" s="132" t="s">
        <v>163</v>
      </c>
      <c r="C77" s="190" t="s">
        <v>164</v>
      </c>
      <c r="D77" s="191"/>
      <c r="E77" s="191"/>
      <c r="F77" s="137" t="s">
        <v>76</v>
      </c>
      <c r="G77" s="138"/>
      <c r="H77" s="138"/>
      <c r="I77" s="138">
        <f>ZTI!G115</f>
        <v>0</v>
      </c>
      <c r="J77" s="135" t="str">
        <f>IF(I91=0,"",I77/I91*100)</f>
        <v/>
      </c>
    </row>
    <row r="78" spans="1:10" ht="25.5" customHeight="1" x14ac:dyDescent="0.2">
      <c r="A78" s="127"/>
      <c r="B78" s="132" t="s">
        <v>165</v>
      </c>
      <c r="C78" s="190" t="s">
        <v>166</v>
      </c>
      <c r="D78" s="191"/>
      <c r="E78" s="191"/>
      <c r="F78" s="137" t="s">
        <v>76</v>
      </c>
      <c r="G78" s="138"/>
      <c r="H78" s="138"/>
      <c r="I78" s="138">
        <f>ASŘ!G254</f>
        <v>0</v>
      </c>
      <c r="J78" s="135" t="str">
        <f>IF(I91=0,"",I78/I91*100)</f>
        <v/>
      </c>
    </row>
    <row r="79" spans="1:10" ht="25.5" customHeight="1" x14ac:dyDescent="0.2">
      <c r="A79" s="127"/>
      <c r="B79" s="132" t="s">
        <v>167</v>
      </c>
      <c r="C79" s="190" t="s">
        <v>168</v>
      </c>
      <c r="D79" s="191"/>
      <c r="E79" s="191"/>
      <c r="F79" s="137" t="s">
        <v>76</v>
      </c>
      <c r="G79" s="138"/>
      <c r="H79" s="138"/>
      <c r="I79" s="138">
        <f>ASŘ!G257</f>
        <v>0</v>
      </c>
      <c r="J79" s="135" t="str">
        <f>IF(I91=0,"",I79/I91*100)</f>
        <v/>
      </c>
    </row>
    <row r="80" spans="1:10" ht="25.5" customHeight="1" x14ac:dyDescent="0.2">
      <c r="A80" s="127"/>
      <c r="B80" s="132" t="s">
        <v>169</v>
      </c>
      <c r="C80" s="190" t="s">
        <v>170</v>
      </c>
      <c r="D80" s="191"/>
      <c r="E80" s="191"/>
      <c r="F80" s="137" t="s">
        <v>76</v>
      </c>
      <c r="G80" s="138"/>
      <c r="H80" s="138"/>
      <c r="I80" s="138">
        <f>ASŘ!G262</f>
        <v>0</v>
      </c>
      <c r="J80" s="135" t="str">
        <f>IF(I91=0,"",I80/I91*100)</f>
        <v/>
      </c>
    </row>
    <row r="81" spans="1:10" ht="25.5" customHeight="1" x14ac:dyDescent="0.2">
      <c r="A81" s="127"/>
      <c r="B81" s="132" t="s">
        <v>171</v>
      </c>
      <c r="C81" s="190" t="s">
        <v>172</v>
      </c>
      <c r="D81" s="191"/>
      <c r="E81" s="191"/>
      <c r="F81" s="137" t="s">
        <v>76</v>
      </c>
      <c r="G81" s="138"/>
      <c r="H81" s="138"/>
      <c r="I81" s="138">
        <f>ASŘ!G275</f>
        <v>0</v>
      </c>
      <c r="J81" s="135" t="str">
        <f>IF(I91=0,"",I81/I91*100)</f>
        <v/>
      </c>
    </row>
    <row r="82" spans="1:10" ht="25.5" customHeight="1" x14ac:dyDescent="0.2">
      <c r="A82" s="127"/>
      <c r="B82" s="132" t="s">
        <v>173</v>
      </c>
      <c r="C82" s="190" t="s">
        <v>174</v>
      </c>
      <c r="D82" s="191"/>
      <c r="E82" s="191"/>
      <c r="F82" s="137" t="s">
        <v>76</v>
      </c>
      <c r="G82" s="138"/>
      <c r="H82" s="138"/>
      <c r="I82" s="138">
        <f>ASŘ!G319</f>
        <v>0</v>
      </c>
      <c r="J82" s="135" t="str">
        <f>IF(I91=0,"",I82/I91*100)</f>
        <v/>
      </c>
    </row>
    <row r="83" spans="1:10" ht="25.5" customHeight="1" x14ac:dyDescent="0.2">
      <c r="A83" s="127"/>
      <c r="B83" s="132" t="s">
        <v>175</v>
      </c>
      <c r="C83" s="190" t="s">
        <v>176</v>
      </c>
      <c r="D83" s="191"/>
      <c r="E83" s="191"/>
      <c r="F83" s="137" t="s">
        <v>76</v>
      </c>
      <c r="G83" s="138"/>
      <c r="H83" s="138"/>
      <c r="I83" s="138">
        <f>ASŘ!G335</f>
        <v>0</v>
      </c>
      <c r="J83" s="135" t="str">
        <f>IF(I91=0,"",I83/I91*100)</f>
        <v/>
      </c>
    </row>
    <row r="84" spans="1:10" ht="25.5" customHeight="1" x14ac:dyDescent="0.2">
      <c r="A84" s="127"/>
      <c r="B84" s="132" t="s">
        <v>177</v>
      </c>
      <c r="C84" s="190" t="s">
        <v>178</v>
      </c>
      <c r="D84" s="191"/>
      <c r="E84" s="191"/>
      <c r="F84" s="137" t="s">
        <v>76</v>
      </c>
      <c r="G84" s="138"/>
      <c r="H84" s="138"/>
      <c r="I84" s="138">
        <f>ASŘ!G381</f>
        <v>0</v>
      </c>
      <c r="J84" s="135" t="str">
        <f>IF(I91=0,"",I84/I91*100)</f>
        <v/>
      </c>
    </row>
    <row r="85" spans="1:10" ht="25.5" customHeight="1" x14ac:dyDescent="0.2">
      <c r="A85" s="127"/>
      <c r="B85" s="132" t="s">
        <v>179</v>
      </c>
      <c r="C85" s="190" t="s">
        <v>180</v>
      </c>
      <c r="D85" s="191"/>
      <c r="E85" s="191"/>
      <c r="F85" s="137" t="s">
        <v>76</v>
      </c>
      <c r="G85" s="138"/>
      <c r="H85" s="138"/>
      <c r="I85" s="138">
        <f>ASŘ!G391</f>
        <v>0</v>
      </c>
      <c r="J85" s="135" t="str">
        <f>IF(I91=0,"",I85/I91*100)</f>
        <v/>
      </c>
    </row>
    <row r="86" spans="1:10" ht="25.5" customHeight="1" x14ac:dyDescent="0.2">
      <c r="A86" s="127"/>
      <c r="B86" s="132" t="s">
        <v>181</v>
      </c>
      <c r="C86" s="190" t="s">
        <v>182</v>
      </c>
      <c r="D86" s="191"/>
      <c r="E86" s="191"/>
      <c r="F86" s="137" t="s">
        <v>77</v>
      </c>
      <c r="G86" s="138"/>
      <c r="H86" s="138"/>
      <c r="I86" s="138">
        <f>ZTI!G156+'VNĚ ROZVODY'!G94</f>
        <v>0</v>
      </c>
      <c r="J86" s="135" t="str">
        <f>IF(I91=0,"",I86/I91*100)</f>
        <v/>
      </c>
    </row>
    <row r="87" spans="1:10" ht="25.5" customHeight="1" x14ac:dyDescent="0.2">
      <c r="A87" s="127"/>
      <c r="B87" s="132" t="s">
        <v>183</v>
      </c>
      <c r="C87" s="190" t="s">
        <v>184</v>
      </c>
      <c r="D87" s="191"/>
      <c r="E87" s="191"/>
      <c r="F87" s="137" t="s">
        <v>77</v>
      </c>
      <c r="G87" s="138"/>
      <c r="H87" s="138"/>
      <c r="I87" s="138">
        <f>ASŘ!G447</f>
        <v>0</v>
      </c>
      <c r="J87" s="135" t="str">
        <f>IF(I91=0,"",I87/I91*100)</f>
        <v/>
      </c>
    </row>
    <row r="88" spans="1:10" ht="25.5" customHeight="1" x14ac:dyDescent="0.2">
      <c r="A88" s="127"/>
      <c r="B88" s="132" t="s">
        <v>185</v>
      </c>
      <c r="C88" s="190" t="s">
        <v>186</v>
      </c>
      <c r="D88" s="191"/>
      <c r="E88" s="191"/>
      <c r="F88" s="137" t="s">
        <v>187</v>
      </c>
      <c r="G88" s="138"/>
      <c r="H88" s="138"/>
      <c r="I88" s="138">
        <f>ASŘ!G450</f>
        <v>0</v>
      </c>
      <c r="J88" s="135" t="str">
        <f>IF(I91=0,"",I88/I91*100)</f>
        <v/>
      </c>
    </row>
    <row r="89" spans="1:10" ht="25.5" customHeight="1" x14ac:dyDescent="0.2">
      <c r="A89" s="127"/>
      <c r="B89" s="132" t="s">
        <v>188</v>
      </c>
      <c r="C89" s="190" t="s">
        <v>78</v>
      </c>
      <c r="D89" s="191"/>
      <c r="E89" s="191"/>
      <c r="F89" s="137" t="s">
        <v>188</v>
      </c>
      <c r="G89" s="138"/>
      <c r="H89" s="138"/>
      <c r="I89" s="138">
        <f>VRN!G8+ASŘ!G459</f>
        <v>0</v>
      </c>
      <c r="J89" s="135" t="str">
        <f>IF(I91=0,"",I89/I91*100)</f>
        <v/>
      </c>
    </row>
    <row r="90" spans="1:10" ht="25.5" customHeight="1" x14ac:dyDescent="0.2">
      <c r="A90" s="127"/>
      <c r="B90" s="132" t="s">
        <v>189</v>
      </c>
      <c r="C90" s="190" t="s">
        <v>79</v>
      </c>
      <c r="D90" s="191"/>
      <c r="E90" s="191"/>
      <c r="F90" s="137" t="s">
        <v>189</v>
      </c>
      <c r="G90" s="138"/>
      <c r="H90" s="138"/>
      <c r="I90" s="138">
        <f>VRN!G13+ASŘ!G464</f>
        <v>0</v>
      </c>
      <c r="J90" s="135" t="str">
        <f>IF(I91=0,"",I90/I91*100)</f>
        <v/>
      </c>
    </row>
    <row r="91" spans="1:10" ht="25.5" customHeight="1" x14ac:dyDescent="0.2">
      <c r="A91" s="128"/>
      <c r="B91" s="133" t="s">
        <v>52</v>
      </c>
      <c r="C91" s="133"/>
      <c r="D91" s="134"/>
      <c r="E91" s="134"/>
      <c r="F91" s="139"/>
      <c r="G91" s="140"/>
      <c r="H91" s="140"/>
      <c r="I91" s="140">
        <f>SUM(I55:I90)</f>
        <v>0</v>
      </c>
      <c r="J91" s="136">
        <f>SUM(J55:J90)</f>
        <v>0</v>
      </c>
    </row>
    <row r="92" spans="1:10" x14ac:dyDescent="0.2">
      <c r="F92" s="92"/>
      <c r="G92" s="91"/>
      <c r="H92" s="92"/>
      <c r="I92" s="91"/>
      <c r="J92" s="93"/>
    </row>
    <row r="93" spans="1:10" x14ac:dyDescent="0.2">
      <c r="F93" s="92"/>
      <c r="G93" s="91"/>
      <c r="H93" s="92"/>
      <c r="I93" s="91"/>
      <c r="J93" s="93"/>
    </row>
    <row r="94" spans="1:10" x14ac:dyDescent="0.2">
      <c r="F94" s="92"/>
      <c r="G94" s="91"/>
      <c r="H94" s="92"/>
      <c r="I94" s="91"/>
      <c r="J94" s="93"/>
    </row>
  </sheetData>
  <sheetProtection password="ED5C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4">
    <mergeCell ref="I18:J18"/>
    <mergeCell ref="G18:H18"/>
    <mergeCell ref="E15:F15"/>
    <mergeCell ref="G15:H15"/>
    <mergeCell ref="I16:J16"/>
    <mergeCell ref="I17:J17"/>
    <mergeCell ref="E18:F18"/>
    <mergeCell ref="I15:J15"/>
    <mergeCell ref="B1:J1"/>
    <mergeCell ref="I21:J21"/>
    <mergeCell ref="G19:H19"/>
    <mergeCell ref="G20:H20"/>
    <mergeCell ref="D12:G12"/>
    <mergeCell ref="E2:J2"/>
    <mergeCell ref="D11:G11"/>
    <mergeCell ref="E3:J3"/>
    <mergeCell ref="I19:J19"/>
    <mergeCell ref="E4:J4"/>
    <mergeCell ref="G16:H16"/>
    <mergeCell ref="E16:F16"/>
    <mergeCell ref="G17:H17"/>
    <mergeCell ref="E19:F19"/>
    <mergeCell ref="E13:G13"/>
    <mergeCell ref="E17:F17"/>
    <mergeCell ref="E20:F20"/>
    <mergeCell ref="G25:I25"/>
    <mergeCell ref="G28:I28"/>
    <mergeCell ref="C64:E64"/>
    <mergeCell ref="C46:E46"/>
    <mergeCell ref="I20:J20"/>
    <mergeCell ref="C39:E39"/>
    <mergeCell ref="G23:I23"/>
    <mergeCell ref="C62:E62"/>
    <mergeCell ref="G34:I34"/>
    <mergeCell ref="G27:I27"/>
    <mergeCell ref="G29:I29"/>
    <mergeCell ref="G26:I26"/>
    <mergeCell ref="E21:F21"/>
    <mergeCell ref="G24:I24"/>
    <mergeCell ref="C45:E45"/>
    <mergeCell ref="C55:E55"/>
    <mergeCell ref="C56:E56"/>
    <mergeCell ref="D34:E34"/>
    <mergeCell ref="C44:E44"/>
    <mergeCell ref="C43:E43"/>
    <mergeCell ref="D35:E35"/>
    <mergeCell ref="G21:H21"/>
    <mergeCell ref="C61:E61"/>
    <mergeCell ref="C66:E66"/>
    <mergeCell ref="C65:E65"/>
    <mergeCell ref="C57:E57"/>
    <mergeCell ref="C63:E63"/>
    <mergeCell ref="C40:E40"/>
    <mergeCell ref="C41:E41"/>
    <mergeCell ref="C42:E42"/>
    <mergeCell ref="C68:E68"/>
    <mergeCell ref="C81:E81"/>
    <mergeCell ref="C70:E70"/>
    <mergeCell ref="C71:E71"/>
    <mergeCell ref="C72:E72"/>
    <mergeCell ref="C73:E73"/>
    <mergeCell ref="C74:E74"/>
    <mergeCell ref="C67:E67"/>
    <mergeCell ref="C47:E47"/>
    <mergeCell ref="C58:E58"/>
    <mergeCell ref="C59:E59"/>
    <mergeCell ref="B48:E48"/>
    <mergeCell ref="C60:E60"/>
    <mergeCell ref="C69:E69"/>
    <mergeCell ref="C83:E83"/>
    <mergeCell ref="C84:E84"/>
    <mergeCell ref="C75:E75"/>
    <mergeCell ref="C76:E76"/>
    <mergeCell ref="C77:E77"/>
    <mergeCell ref="C78:E78"/>
    <mergeCell ref="C82:E82"/>
    <mergeCell ref="C79:E79"/>
    <mergeCell ref="C80:E80"/>
    <mergeCell ref="C89:E89"/>
    <mergeCell ref="C90:E90"/>
    <mergeCell ref="C85:E85"/>
    <mergeCell ref="C86:E86"/>
    <mergeCell ref="C87:E87"/>
    <mergeCell ref="C88:E8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5" t="s">
        <v>57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73" t="s">
        <v>58</v>
      </c>
      <c r="B2" s="72"/>
      <c r="C2" s="237"/>
      <c r="D2" s="237"/>
      <c r="E2" s="237"/>
      <c r="F2" s="237"/>
      <c r="G2" s="238"/>
    </row>
    <row r="3" spans="1:7" ht="24.95" customHeight="1" x14ac:dyDescent="0.2">
      <c r="A3" s="73" t="s">
        <v>59</v>
      </c>
      <c r="B3" s="72"/>
      <c r="C3" s="237"/>
      <c r="D3" s="237"/>
      <c r="E3" s="237"/>
      <c r="F3" s="237"/>
      <c r="G3" s="238"/>
    </row>
    <row r="4" spans="1:7" ht="24.95" customHeight="1" x14ac:dyDescent="0.2">
      <c r="A4" s="73" t="s">
        <v>60</v>
      </c>
      <c r="B4" s="72"/>
      <c r="C4" s="237"/>
      <c r="D4" s="237"/>
      <c r="E4" s="237"/>
      <c r="F4" s="237"/>
      <c r="G4" s="238"/>
    </row>
    <row r="5" spans="1:7" x14ac:dyDescent="0.2">
      <c r="B5" s="6"/>
      <c r="C5" s="7"/>
      <c r="D5" s="8"/>
    </row>
  </sheetData>
  <sheetProtection password="ED5C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9" t="s">
        <v>190</v>
      </c>
      <c r="B1" s="239"/>
      <c r="C1" s="239"/>
      <c r="D1" s="239"/>
      <c r="E1" s="239"/>
      <c r="F1" s="239"/>
      <c r="G1" s="239"/>
      <c r="AG1" t="s">
        <v>191</v>
      </c>
    </row>
    <row r="2" spans="1:60" ht="24.95" customHeight="1" x14ac:dyDescent="0.2">
      <c r="A2" s="143" t="s">
        <v>58</v>
      </c>
      <c r="B2" s="72" t="s">
        <v>95</v>
      </c>
      <c r="C2" s="240" t="s">
        <v>96</v>
      </c>
      <c r="D2" s="241"/>
      <c r="E2" s="241"/>
      <c r="F2" s="241"/>
      <c r="G2" s="242"/>
      <c r="AG2" t="s">
        <v>192</v>
      </c>
    </row>
    <row r="3" spans="1:60" ht="24.95" customHeight="1" x14ac:dyDescent="0.2">
      <c r="A3" s="143" t="s">
        <v>59</v>
      </c>
      <c r="B3" s="72" t="s">
        <v>121</v>
      </c>
      <c r="C3" s="240" t="s">
        <v>122</v>
      </c>
      <c r="D3" s="241"/>
      <c r="E3" s="241"/>
      <c r="F3" s="241"/>
      <c r="G3" s="242"/>
      <c r="AC3" s="90" t="s">
        <v>193</v>
      </c>
      <c r="AG3" t="s">
        <v>194</v>
      </c>
    </row>
    <row r="4" spans="1:60" ht="24.95" customHeight="1" x14ac:dyDescent="0.2">
      <c r="A4" s="144" t="s">
        <v>60</v>
      </c>
      <c r="B4" s="145" t="s">
        <v>111</v>
      </c>
      <c r="C4" s="243" t="s">
        <v>122</v>
      </c>
      <c r="D4" s="244"/>
      <c r="E4" s="244"/>
      <c r="F4" s="244"/>
      <c r="G4" s="245"/>
      <c r="AG4" t="s">
        <v>195</v>
      </c>
    </row>
    <row r="5" spans="1:60" x14ac:dyDescent="0.2">
      <c r="D5" s="142"/>
    </row>
    <row r="6" spans="1:60" ht="38.25" x14ac:dyDescent="0.2">
      <c r="A6" s="146" t="s">
        <v>196</v>
      </c>
      <c r="B6" s="148" t="s">
        <v>197</v>
      </c>
      <c r="C6" s="148" t="s">
        <v>198</v>
      </c>
      <c r="D6" s="147" t="s">
        <v>199</v>
      </c>
      <c r="E6" s="146" t="s">
        <v>200</v>
      </c>
      <c r="F6" s="146" t="s">
        <v>201</v>
      </c>
      <c r="G6" s="146" t="s">
        <v>80</v>
      </c>
      <c r="H6" s="149" t="s">
        <v>81</v>
      </c>
      <c r="I6" s="149" t="s">
        <v>202</v>
      </c>
      <c r="J6" s="149" t="s">
        <v>82</v>
      </c>
      <c r="K6" s="149" t="s">
        <v>203</v>
      </c>
      <c r="L6" s="149" t="s">
        <v>204</v>
      </c>
      <c r="M6" s="149" t="s">
        <v>205</v>
      </c>
      <c r="N6" s="149" t="s">
        <v>206</v>
      </c>
      <c r="O6" s="149" t="s">
        <v>207</v>
      </c>
      <c r="P6" s="149" t="s">
        <v>208</v>
      </c>
      <c r="Q6" s="149" t="s">
        <v>209</v>
      </c>
      <c r="R6" s="149" t="s">
        <v>210</v>
      </c>
      <c r="S6" s="149" t="s">
        <v>211</v>
      </c>
      <c r="T6" s="149" t="s">
        <v>212</v>
      </c>
      <c r="U6" s="149" t="s">
        <v>213</v>
      </c>
      <c r="V6" s="149" t="s">
        <v>214</v>
      </c>
      <c r="W6" s="149" t="s">
        <v>215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53" t="s">
        <v>216</v>
      </c>
      <c r="B8" s="154" t="s">
        <v>188</v>
      </c>
      <c r="C8" s="175" t="s">
        <v>78</v>
      </c>
      <c r="D8" s="163"/>
      <c r="E8" s="164"/>
      <c r="F8" s="165"/>
      <c r="G8" s="165">
        <f>SUMIF(AG9:AG12,"&lt;&gt;NOR",G9:G12)</f>
        <v>0</v>
      </c>
      <c r="H8" s="165"/>
      <c r="I8" s="165">
        <f>SUM(I9:I12)</f>
        <v>0</v>
      </c>
      <c r="J8" s="165"/>
      <c r="K8" s="165">
        <f>SUM(K9:K12)</f>
        <v>0</v>
      </c>
      <c r="L8" s="165"/>
      <c r="M8" s="165">
        <f>SUM(M9:M12)</f>
        <v>0</v>
      </c>
      <c r="N8" s="165"/>
      <c r="O8" s="165">
        <f>SUM(O9:O12)</f>
        <v>0</v>
      </c>
      <c r="P8" s="165"/>
      <c r="Q8" s="165">
        <f>SUM(Q9:Q12)</f>
        <v>0</v>
      </c>
      <c r="R8" s="165"/>
      <c r="S8" s="165"/>
      <c r="T8" s="166"/>
      <c r="U8" s="162"/>
      <c r="V8" s="162">
        <f>SUM(V9:V12)</f>
        <v>0</v>
      </c>
      <c r="W8" s="162"/>
      <c r="AG8" t="s">
        <v>217</v>
      </c>
    </row>
    <row r="9" spans="1:60" outlineLevel="1" x14ac:dyDescent="0.2">
      <c r="A9" s="167">
        <v>1</v>
      </c>
      <c r="B9" s="168" t="s">
        <v>218</v>
      </c>
      <c r="C9" s="176" t="s">
        <v>219</v>
      </c>
      <c r="D9" s="169" t="s">
        <v>220</v>
      </c>
      <c r="E9" s="170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221</v>
      </c>
      <c r="T9" s="173" t="s">
        <v>222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223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67">
        <v>2</v>
      </c>
      <c r="B10" s="168" t="s">
        <v>224</v>
      </c>
      <c r="C10" s="176" t="s">
        <v>225</v>
      </c>
      <c r="D10" s="169" t="s">
        <v>220</v>
      </c>
      <c r="E10" s="170">
        <v>1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72">
        <v>0</v>
      </c>
      <c r="O10" s="172">
        <f>ROUND(E10*N10,2)</f>
        <v>0</v>
      </c>
      <c r="P10" s="172">
        <v>0</v>
      </c>
      <c r="Q10" s="172">
        <f>ROUND(E10*P10,2)</f>
        <v>0</v>
      </c>
      <c r="R10" s="172"/>
      <c r="S10" s="172" t="s">
        <v>221</v>
      </c>
      <c r="T10" s="173" t="s">
        <v>222</v>
      </c>
      <c r="U10" s="160">
        <v>0</v>
      </c>
      <c r="V10" s="160">
        <f>ROUND(E10*U10,2)</f>
        <v>0</v>
      </c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223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67">
        <v>3</v>
      </c>
      <c r="B11" s="168" t="s">
        <v>226</v>
      </c>
      <c r="C11" s="176" t="s">
        <v>227</v>
      </c>
      <c r="D11" s="169" t="s">
        <v>220</v>
      </c>
      <c r="E11" s="170">
        <v>1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2"/>
      <c r="S11" s="172" t="s">
        <v>221</v>
      </c>
      <c r="T11" s="173" t="s">
        <v>222</v>
      </c>
      <c r="U11" s="160">
        <v>0</v>
      </c>
      <c r="V11" s="160">
        <f>ROUND(E11*U11,2)</f>
        <v>0</v>
      </c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223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67">
        <v>4</v>
      </c>
      <c r="B12" s="168" t="s">
        <v>228</v>
      </c>
      <c r="C12" s="176" t="s">
        <v>229</v>
      </c>
      <c r="D12" s="169" t="s">
        <v>220</v>
      </c>
      <c r="E12" s="170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221</v>
      </c>
      <c r="T12" s="173" t="s">
        <v>222</v>
      </c>
      <c r="U12" s="160">
        <v>0</v>
      </c>
      <c r="V12" s="160">
        <f>ROUND(E12*U12,2)</f>
        <v>0</v>
      </c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223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53" t="s">
        <v>216</v>
      </c>
      <c r="B13" s="154" t="s">
        <v>189</v>
      </c>
      <c r="C13" s="175" t="s">
        <v>79</v>
      </c>
      <c r="D13" s="163"/>
      <c r="E13" s="164"/>
      <c r="F13" s="165"/>
      <c r="G13" s="165">
        <f>SUMIF(AG14:AG16,"&lt;&gt;NOR",G14:G16)</f>
        <v>0</v>
      </c>
      <c r="H13" s="165"/>
      <c r="I13" s="165">
        <f>SUM(I14:I16)</f>
        <v>0</v>
      </c>
      <c r="J13" s="165"/>
      <c r="K13" s="165">
        <f>SUM(K14:K16)</f>
        <v>0</v>
      </c>
      <c r="L13" s="165"/>
      <c r="M13" s="165">
        <f>SUM(M14:M16)</f>
        <v>0</v>
      </c>
      <c r="N13" s="165"/>
      <c r="O13" s="165">
        <f>SUM(O14:O16)</f>
        <v>0</v>
      </c>
      <c r="P13" s="165"/>
      <c r="Q13" s="165">
        <f>SUM(Q14:Q16)</f>
        <v>0</v>
      </c>
      <c r="R13" s="165"/>
      <c r="S13" s="165"/>
      <c r="T13" s="166"/>
      <c r="U13" s="162"/>
      <c r="V13" s="162">
        <f>SUM(V14:V16)</f>
        <v>0</v>
      </c>
      <c r="W13" s="162"/>
      <c r="AG13" t="s">
        <v>217</v>
      </c>
    </row>
    <row r="14" spans="1:60" outlineLevel="1" x14ac:dyDescent="0.2">
      <c r="A14" s="167">
        <v>5</v>
      </c>
      <c r="B14" s="168" t="s">
        <v>230</v>
      </c>
      <c r="C14" s="176" t="s">
        <v>231</v>
      </c>
      <c r="D14" s="169" t="s">
        <v>220</v>
      </c>
      <c r="E14" s="170">
        <v>1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/>
      <c r="S14" s="172" t="s">
        <v>221</v>
      </c>
      <c r="T14" s="173" t="s">
        <v>222</v>
      </c>
      <c r="U14" s="160">
        <v>0</v>
      </c>
      <c r="V14" s="160">
        <f>ROUND(E14*U14,2)</f>
        <v>0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223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67">
        <v>6</v>
      </c>
      <c r="B15" s="168" t="s">
        <v>232</v>
      </c>
      <c r="C15" s="176" t="s">
        <v>233</v>
      </c>
      <c r="D15" s="169" t="s">
        <v>220</v>
      </c>
      <c r="E15" s="170">
        <v>1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/>
      <c r="S15" s="172" t="s">
        <v>221</v>
      </c>
      <c r="T15" s="173" t="s">
        <v>222</v>
      </c>
      <c r="U15" s="160">
        <v>0</v>
      </c>
      <c r="V15" s="160">
        <f>ROUND(E15*U15,2)</f>
        <v>0</v>
      </c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223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67">
        <v>7</v>
      </c>
      <c r="B16" s="168" t="s">
        <v>234</v>
      </c>
      <c r="C16" s="176" t="s">
        <v>235</v>
      </c>
      <c r="D16" s="169" t="s">
        <v>220</v>
      </c>
      <c r="E16" s="170">
        <v>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221</v>
      </c>
      <c r="T16" s="173" t="s">
        <v>222</v>
      </c>
      <c r="U16" s="160">
        <v>0</v>
      </c>
      <c r="V16" s="160">
        <f>ROUND(E16*U16,2)</f>
        <v>0</v>
      </c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223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33" x14ac:dyDescent="0.2">
      <c r="A17" s="5"/>
      <c r="B17" s="6"/>
      <c r="C17" s="177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AE17">
        <v>15</v>
      </c>
      <c r="AF17">
        <v>21</v>
      </c>
    </row>
    <row r="18" spans="1:33" x14ac:dyDescent="0.2">
      <c r="A18" s="153"/>
      <c r="B18" s="154" t="s">
        <v>80</v>
      </c>
      <c r="C18" s="175"/>
      <c r="D18" s="155"/>
      <c r="E18" s="156"/>
      <c r="F18" s="156"/>
      <c r="G18" s="174">
        <f>G8+G13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AE18">
        <f>SUMIF(L7:L16,AE17,G7:G16)</f>
        <v>0</v>
      </c>
      <c r="AF18">
        <f>SUMIF(L7:L16,AF17,G7:G16)</f>
        <v>0</v>
      </c>
      <c r="AG18" t="s">
        <v>236</v>
      </c>
    </row>
    <row r="19" spans="1:33" x14ac:dyDescent="0.2">
      <c r="C19" s="178"/>
      <c r="D19" s="142"/>
      <c r="AG19" t="s">
        <v>237</v>
      </c>
    </row>
    <row r="20" spans="1:33" x14ac:dyDescent="0.2">
      <c r="D20" s="142"/>
    </row>
    <row r="21" spans="1:33" x14ac:dyDescent="0.2">
      <c r="D21" s="142"/>
    </row>
    <row r="22" spans="1:33" x14ac:dyDescent="0.2">
      <c r="D22" s="142"/>
    </row>
    <row r="23" spans="1:33" x14ac:dyDescent="0.2">
      <c r="D23" s="142"/>
    </row>
    <row r="24" spans="1:33" x14ac:dyDescent="0.2">
      <c r="D24" s="142"/>
    </row>
    <row r="25" spans="1:33" x14ac:dyDescent="0.2">
      <c r="D25" s="142"/>
    </row>
    <row r="26" spans="1:33" x14ac:dyDescent="0.2">
      <c r="D26" s="142"/>
    </row>
    <row r="27" spans="1:33" x14ac:dyDescent="0.2">
      <c r="D27" s="142"/>
    </row>
    <row r="28" spans="1:33" x14ac:dyDescent="0.2">
      <c r="D28" s="142"/>
    </row>
    <row r="29" spans="1:33" x14ac:dyDescent="0.2">
      <c r="D29" s="142"/>
    </row>
    <row r="30" spans="1:33" x14ac:dyDescent="0.2">
      <c r="D30" s="142"/>
    </row>
    <row r="31" spans="1:33" x14ac:dyDescent="0.2">
      <c r="D31" s="142"/>
    </row>
    <row r="32" spans="1:33" x14ac:dyDescent="0.2">
      <c r="D32" s="142"/>
    </row>
    <row r="33" spans="4:4" x14ac:dyDescent="0.2">
      <c r="D33" s="142"/>
    </row>
    <row r="34" spans="4:4" x14ac:dyDescent="0.2">
      <c r="D34" s="142"/>
    </row>
    <row r="35" spans="4:4" x14ac:dyDescent="0.2">
      <c r="D35" s="142"/>
    </row>
    <row r="36" spans="4:4" x14ac:dyDescent="0.2">
      <c r="D36" s="142"/>
    </row>
    <row r="37" spans="4:4" x14ac:dyDescent="0.2">
      <c r="D37" s="142"/>
    </row>
    <row r="38" spans="4:4" x14ac:dyDescent="0.2">
      <c r="D38" s="142"/>
    </row>
    <row r="39" spans="4:4" x14ac:dyDescent="0.2">
      <c r="D39" s="142"/>
    </row>
    <row r="40" spans="4:4" x14ac:dyDescent="0.2">
      <c r="D40" s="142"/>
    </row>
    <row r="41" spans="4:4" x14ac:dyDescent="0.2">
      <c r="D41" s="142"/>
    </row>
    <row r="42" spans="4:4" x14ac:dyDescent="0.2">
      <c r="D42" s="142"/>
    </row>
    <row r="43" spans="4:4" x14ac:dyDescent="0.2">
      <c r="D43" s="142"/>
    </row>
    <row r="44" spans="4:4" x14ac:dyDescent="0.2">
      <c r="D44" s="142"/>
    </row>
    <row r="45" spans="4:4" x14ac:dyDescent="0.2">
      <c r="D45" s="142"/>
    </row>
    <row r="46" spans="4:4" x14ac:dyDescent="0.2">
      <c r="D46" s="142"/>
    </row>
    <row r="47" spans="4:4" x14ac:dyDescent="0.2">
      <c r="D47" s="142"/>
    </row>
    <row r="48" spans="4:4" x14ac:dyDescent="0.2">
      <c r="D48" s="142"/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ED5C" sheet="1"/>
  <mergeCells count="4"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39" t="s">
        <v>238</v>
      </c>
      <c r="B1" s="239"/>
      <c r="C1" s="239"/>
      <c r="D1" s="239"/>
      <c r="E1" s="239"/>
      <c r="F1" s="239"/>
      <c r="G1" s="239"/>
      <c r="AG1" t="s">
        <v>191</v>
      </c>
    </row>
    <row r="2" spans="1:60" ht="24.95" customHeight="1" x14ac:dyDescent="0.2">
      <c r="A2" s="143" t="s">
        <v>58</v>
      </c>
      <c r="B2" s="72" t="s">
        <v>95</v>
      </c>
      <c r="C2" s="240" t="s">
        <v>96</v>
      </c>
      <c r="D2" s="241"/>
      <c r="E2" s="241"/>
      <c r="F2" s="241"/>
      <c r="G2" s="242"/>
      <c r="AG2" t="s">
        <v>192</v>
      </c>
    </row>
    <row r="3" spans="1:60" ht="24.95" customHeight="1" x14ac:dyDescent="0.2">
      <c r="A3" s="143" t="s">
        <v>59</v>
      </c>
      <c r="B3" s="72" t="s">
        <v>109</v>
      </c>
      <c r="C3" s="240" t="s">
        <v>110</v>
      </c>
      <c r="D3" s="241"/>
      <c r="E3" s="241"/>
      <c r="F3" s="241"/>
      <c r="G3" s="242"/>
      <c r="AC3" s="90" t="s">
        <v>192</v>
      </c>
      <c r="AG3" t="s">
        <v>194</v>
      </c>
    </row>
    <row r="4" spans="1:60" ht="24.95" customHeight="1" x14ac:dyDescent="0.2">
      <c r="A4" s="144" t="s">
        <v>60</v>
      </c>
      <c r="B4" s="145" t="s">
        <v>111</v>
      </c>
      <c r="C4" s="243" t="s">
        <v>112</v>
      </c>
      <c r="D4" s="244"/>
      <c r="E4" s="244"/>
      <c r="F4" s="244"/>
      <c r="G4" s="245"/>
      <c r="AG4" t="s">
        <v>195</v>
      </c>
    </row>
    <row r="5" spans="1:60" x14ac:dyDescent="0.2">
      <c r="D5" s="142"/>
    </row>
    <row r="6" spans="1:60" ht="38.25" x14ac:dyDescent="0.2">
      <c r="A6" s="146" t="s">
        <v>196</v>
      </c>
      <c r="B6" s="148" t="s">
        <v>197</v>
      </c>
      <c r="C6" s="148" t="s">
        <v>198</v>
      </c>
      <c r="D6" s="147" t="s">
        <v>199</v>
      </c>
      <c r="E6" s="146" t="s">
        <v>200</v>
      </c>
      <c r="F6" s="146" t="s">
        <v>201</v>
      </c>
      <c r="G6" s="146" t="s">
        <v>80</v>
      </c>
      <c r="H6" s="149" t="s">
        <v>81</v>
      </c>
      <c r="I6" s="149" t="s">
        <v>202</v>
      </c>
      <c r="J6" s="149" t="s">
        <v>82</v>
      </c>
      <c r="K6" s="149" t="s">
        <v>203</v>
      </c>
      <c r="L6" s="149" t="s">
        <v>204</v>
      </c>
      <c r="M6" s="149" t="s">
        <v>205</v>
      </c>
      <c r="N6" s="149" t="s">
        <v>206</v>
      </c>
      <c r="O6" s="149" t="s">
        <v>207</v>
      </c>
      <c r="P6" s="149" t="s">
        <v>208</v>
      </c>
      <c r="Q6" s="149" t="s">
        <v>209</v>
      </c>
      <c r="R6" s="149" t="s">
        <v>210</v>
      </c>
      <c r="S6" s="149" t="s">
        <v>211</v>
      </c>
      <c r="T6" s="149" t="s">
        <v>212</v>
      </c>
      <c r="U6" s="149" t="s">
        <v>213</v>
      </c>
      <c r="V6" s="149" t="s">
        <v>214</v>
      </c>
      <c r="W6" s="149" t="s">
        <v>215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53" t="s">
        <v>216</v>
      </c>
      <c r="B8" s="154" t="s">
        <v>111</v>
      </c>
      <c r="C8" s="175" t="s">
        <v>127</v>
      </c>
      <c r="D8" s="163"/>
      <c r="E8" s="164"/>
      <c r="F8" s="165"/>
      <c r="G8" s="165">
        <f>SUMIF(AG9:AG18,"&lt;&gt;NOR",G9:G18)</f>
        <v>0</v>
      </c>
      <c r="H8" s="165"/>
      <c r="I8" s="165">
        <f>SUM(I9:I18)</f>
        <v>0</v>
      </c>
      <c r="J8" s="165"/>
      <c r="K8" s="165">
        <f>SUM(K9:K18)</f>
        <v>0</v>
      </c>
      <c r="L8" s="165"/>
      <c r="M8" s="165">
        <f>SUM(M9:M18)</f>
        <v>0</v>
      </c>
      <c r="N8" s="165"/>
      <c r="O8" s="165">
        <f>SUM(O9:O18)</f>
        <v>0</v>
      </c>
      <c r="P8" s="165"/>
      <c r="Q8" s="165">
        <f>SUM(Q9:Q18)</f>
        <v>0</v>
      </c>
      <c r="R8" s="165"/>
      <c r="S8" s="165"/>
      <c r="T8" s="166"/>
      <c r="U8" s="162"/>
      <c r="V8" s="162">
        <f>SUM(V9:V18)</f>
        <v>0.1</v>
      </c>
      <c r="W8" s="162"/>
      <c r="AG8" t="s">
        <v>217</v>
      </c>
    </row>
    <row r="9" spans="1:60" ht="22.5" outlineLevel="1" x14ac:dyDescent="0.2">
      <c r="A9" s="167">
        <v>1</v>
      </c>
      <c r="B9" s="168" t="s">
        <v>239</v>
      </c>
      <c r="C9" s="176" t="s">
        <v>240</v>
      </c>
      <c r="D9" s="169" t="s">
        <v>241</v>
      </c>
      <c r="E9" s="170">
        <v>0.26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242</v>
      </c>
      <c r="S9" s="172" t="s">
        <v>221</v>
      </c>
      <c r="T9" s="173" t="s">
        <v>243</v>
      </c>
      <c r="U9" s="160">
        <v>0.36800000000000005</v>
      </c>
      <c r="V9" s="160">
        <f>ROUND(E9*U9,2)</f>
        <v>0.1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244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247" t="s">
        <v>245</v>
      </c>
      <c r="D10" s="248"/>
      <c r="E10" s="248"/>
      <c r="F10" s="248"/>
      <c r="G10" s="24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246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85" t="s">
        <v>247</v>
      </c>
      <c r="D11" s="179"/>
      <c r="E11" s="180">
        <v>0.26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248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86" t="s">
        <v>249</v>
      </c>
      <c r="D12" s="181"/>
      <c r="E12" s="182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248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87" t="s">
        <v>250</v>
      </c>
      <c r="D13" s="181"/>
      <c r="E13" s="182">
        <v>0.25600000000000001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248</v>
      </c>
      <c r="AH13" s="150">
        <v>2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186" t="s">
        <v>251</v>
      </c>
      <c r="D14" s="181"/>
      <c r="E14" s="182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248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67">
        <v>2</v>
      </c>
      <c r="B15" s="168" t="s">
        <v>252</v>
      </c>
      <c r="C15" s="176" t="s">
        <v>253</v>
      </c>
      <c r="D15" s="169" t="s">
        <v>254</v>
      </c>
      <c r="E15" s="170">
        <v>0.26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 t="s">
        <v>255</v>
      </c>
      <c r="S15" s="172" t="s">
        <v>221</v>
      </c>
      <c r="T15" s="173" t="s">
        <v>243</v>
      </c>
      <c r="U15" s="160">
        <v>8.0000000000000002E-3</v>
      </c>
      <c r="V15" s="160">
        <f>ROUND(E15*U15,2)</f>
        <v>0</v>
      </c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244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247" t="s">
        <v>256</v>
      </c>
      <c r="D16" s="248"/>
      <c r="E16" s="248"/>
      <c r="F16" s="248"/>
      <c r="G16" s="248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246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51" t="s">
        <v>257</v>
      </c>
      <c r="D17" s="252"/>
      <c r="E17" s="252"/>
      <c r="F17" s="252"/>
      <c r="G17" s="252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246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5" t="s">
        <v>247</v>
      </c>
      <c r="D18" s="179"/>
      <c r="E18" s="180">
        <v>0.26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248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">
      <c r="A19" s="153" t="s">
        <v>216</v>
      </c>
      <c r="B19" s="154" t="s">
        <v>113</v>
      </c>
      <c r="C19" s="175" t="s">
        <v>128</v>
      </c>
      <c r="D19" s="163"/>
      <c r="E19" s="164"/>
      <c r="F19" s="165"/>
      <c r="G19" s="165">
        <f>SUMIF(AG20:AG22,"&lt;&gt;NOR",G20:G22)</f>
        <v>0</v>
      </c>
      <c r="H19" s="165"/>
      <c r="I19" s="165">
        <f>SUM(I20:I22)</f>
        <v>0</v>
      </c>
      <c r="J19" s="165"/>
      <c r="K19" s="165">
        <f>SUM(K20:K22)</f>
        <v>0</v>
      </c>
      <c r="L19" s="165"/>
      <c r="M19" s="165">
        <f>SUM(M20:M22)</f>
        <v>0</v>
      </c>
      <c r="N19" s="165"/>
      <c r="O19" s="165">
        <f>SUM(O20:O22)</f>
        <v>0.09</v>
      </c>
      <c r="P19" s="165"/>
      <c r="Q19" s="165">
        <f>SUM(Q20:Q22)</f>
        <v>0</v>
      </c>
      <c r="R19" s="165"/>
      <c r="S19" s="165"/>
      <c r="T19" s="166"/>
      <c r="U19" s="162"/>
      <c r="V19" s="162">
        <f>SUM(V20:V22)</f>
        <v>1.1200000000000001</v>
      </c>
      <c r="W19" s="162"/>
      <c r="AG19" t="s">
        <v>217</v>
      </c>
    </row>
    <row r="20" spans="1:60" ht="22.5" outlineLevel="1" x14ac:dyDescent="0.2">
      <c r="A20" s="167">
        <v>3</v>
      </c>
      <c r="B20" s="168" t="s">
        <v>258</v>
      </c>
      <c r="C20" s="176" t="s">
        <v>259</v>
      </c>
      <c r="D20" s="169" t="s">
        <v>241</v>
      </c>
      <c r="E20" s="170">
        <v>0.03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3.1284400000000003</v>
      </c>
      <c r="O20" s="172">
        <f>ROUND(E20*N20,2)</f>
        <v>0.09</v>
      </c>
      <c r="P20" s="172">
        <v>0</v>
      </c>
      <c r="Q20" s="172">
        <f>ROUND(E20*P20,2)</f>
        <v>0</v>
      </c>
      <c r="R20" s="172" t="s">
        <v>260</v>
      </c>
      <c r="S20" s="172" t="s">
        <v>221</v>
      </c>
      <c r="T20" s="173" t="s">
        <v>243</v>
      </c>
      <c r="U20" s="160">
        <v>37.324000000000005</v>
      </c>
      <c r="V20" s="160">
        <f>ROUND(E20*U20,2)</f>
        <v>1.1200000000000001</v>
      </c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244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22.5" outlineLevel="1" x14ac:dyDescent="0.2">
      <c r="A21" s="157"/>
      <c r="B21" s="158"/>
      <c r="C21" s="247" t="s">
        <v>261</v>
      </c>
      <c r="D21" s="248"/>
      <c r="E21" s="248"/>
      <c r="F21" s="248"/>
      <c r="G21" s="248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246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83" t="str">
        <f>C21</f>
        <v>(ventilátory, čerpadla, ohřívače, motorová zařízení, odstředivky, ždímačky, pračky apod.) z betonu prostého včetně potřebného bednění, s hladkou cementovou omítkou stěn, s potěrem, s vynecháním otvorů pro kotvení železa, bez zemních prací a izolace,</v>
      </c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85" t="s">
        <v>262</v>
      </c>
      <c r="D22" s="179"/>
      <c r="E22" s="180">
        <v>0.03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248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x14ac:dyDescent="0.2">
      <c r="A23" s="153" t="s">
        <v>216</v>
      </c>
      <c r="B23" s="154" t="s">
        <v>115</v>
      </c>
      <c r="C23" s="175" t="s">
        <v>129</v>
      </c>
      <c r="D23" s="163"/>
      <c r="E23" s="164"/>
      <c r="F23" s="165"/>
      <c r="G23" s="165">
        <f>SUMIF(AG24:AG63,"&lt;&gt;NOR",G24:G63)</f>
        <v>0</v>
      </c>
      <c r="H23" s="165"/>
      <c r="I23" s="165">
        <f>SUM(I24:I63)</f>
        <v>0</v>
      </c>
      <c r="J23" s="165"/>
      <c r="K23" s="165">
        <f>SUM(K24:K63)</f>
        <v>0</v>
      </c>
      <c r="L23" s="165"/>
      <c r="M23" s="165">
        <f>SUM(M24:M63)</f>
        <v>0</v>
      </c>
      <c r="N23" s="165"/>
      <c r="O23" s="165">
        <f>SUM(O24:O63)</f>
        <v>3.4799999999999995</v>
      </c>
      <c r="P23" s="165"/>
      <c r="Q23" s="165">
        <f>SUM(Q24:Q63)</f>
        <v>0</v>
      </c>
      <c r="R23" s="165"/>
      <c r="S23" s="165"/>
      <c r="T23" s="166"/>
      <c r="U23" s="162"/>
      <c r="V23" s="162">
        <f>SUM(V24:V63)</f>
        <v>61.41</v>
      </c>
      <c r="W23" s="162"/>
      <c r="AG23" t="s">
        <v>217</v>
      </c>
    </row>
    <row r="24" spans="1:60" ht="22.5" outlineLevel="1" x14ac:dyDescent="0.2">
      <c r="A24" s="167">
        <v>4</v>
      </c>
      <c r="B24" s="168" t="s">
        <v>263</v>
      </c>
      <c r="C24" s="176" t="s">
        <v>264</v>
      </c>
      <c r="D24" s="169" t="s">
        <v>265</v>
      </c>
      <c r="E24" s="170">
        <v>5.0000000000000001E-3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1.7090000000000001E-2</v>
      </c>
      <c r="O24" s="172">
        <f>ROUND(E24*N24,2)</f>
        <v>0</v>
      </c>
      <c r="P24" s="172">
        <v>0</v>
      </c>
      <c r="Q24" s="172">
        <f>ROUND(E24*P24,2)</f>
        <v>0</v>
      </c>
      <c r="R24" s="172" t="s">
        <v>260</v>
      </c>
      <c r="S24" s="172" t="s">
        <v>221</v>
      </c>
      <c r="T24" s="173" t="s">
        <v>243</v>
      </c>
      <c r="U24" s="160">
        <v>16.583000000000002</v>
      </c>
      <c r="V24" s="160">
        <f>ROUND(E24*U24,2)</f>
        <v>0.08</v>
      </c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244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247" t="s">
        <v>266</v>
      </c>
      <c r="D25" s="248"/>
      <c r="E25" s="248"/>
      <c r="F25" s="248"/>
      <c r="G25" s="248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246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85" t="s">
        <v>267</v>
      </c>
      <c r="D26" s="179"/>
      <c r="E26" s="180">
        <v>5.0000000000000001E-3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248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2.5" outlineLevel="1" x14ac:dyDescent="0.2">
      <c r="A27" s="167">
        <v>5</v>
      </c>
      <c r="B27" s="168" t="s">
        <v>268</v>
      </c>
      <c r="C27" s="176" t="s">
        <v>269</v>
      </c>
      <c r="D27" s="169" t="s">
        <v>241</v>
      </c>
      <c r="E27" s="170">
        <v>3.4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0.76182000000000005</v>
      </c>
      <c r="O27" s="172">
        <f>ROUND(E27*N27,2)</f>
        <v>2.59</v>
      </c>
      <c r="P27" s="172">
        <v>0</v>
      </c>
      <c r="Q27" s="172">
        <f>ROUND(E27*P27,2)</f>
        <v>0</v>
      </c>
      <c r="R27" s="172" t="s">
        <v>270</v>
      </c>
      <c r="S27" s="172" t="s">
        <v>221</v>
      </c>
      <c r="T27" s="173" t="s">
        <v>243</v>
      </c>
      <c r="U27" s="160">
        <v>3.0818800000000004</v>
      </c>
      <c r="V27" s="160">
        <f>ROUND(E27*U27,2)</f>
        <v>10.48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271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47" t="s">
        <v>272</v>
      </c>
      <c r="D28" s="248"/>
      <c r="E28" s="248"/>
      <c r="F28" s="248"/>
      <c r="G28" s="248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246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85" t="s">
        <v>273</v>
      </c>
      <c r="D29" s="179"/>
      <c r="E29" s="180">
        <v>1.84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248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86" t="s">
        <v>249</v>
      </c>
      <c r="D30" s="181"/>
      <c r="E30" s="182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248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187" t="s">
        <v>274</v>
      </c>
      <c r="D31" s="181"/>
      <c r="E31" s="182">
        <v>18.414999999999999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248</v>
      </c>
      <c r="AH31" s="150">
        <v>2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186" t="s">
        <v>251</v>
      </c>
      <c r="D32" s="181"/>
      <c r="E32" s="182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248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85" t="s">
        <v>275</v>
      </c>
      <c r="D33" s="179"/>
      <c r="E33" s="180">
        <v>1.55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248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86" t="s">
        <v>249</v>
      </c>
      <c r="D34" s="181"/>
      <c r="E34" s="182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248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187" t="s">
        <v>276</v>
      </c>
      <c r="D35" s="181"/>
      <c r="E35" s="182">
        <v>15.5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248</v>
      </c>
      <c r="AH35" s="150">
        <v>2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186" t="s">
        <v>251</v>
      </c>
      <c r="D36" s="181"/>
      <c r="E36" s="182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248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85" t="s">
        <v>277</v>
      </c>
      <c r="D37" s="179"/>
      <c r="E37" s="180">
        <v>0.01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248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67">
        <v>6</v>
      </c>
      <c r="B38" s="168" t="s">
        <v>278</v>
      </c>
      <c r="C38" s="176" t="s">
        <v>279</v>
      </c>
      <c r="D38" s="169" t="s">
        <v>280</v>
      </c>
      <c r="E38" s="170">
        <v>128.19999999999999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2">
        <v>1.0200000000000001E-3</v>
      </c>
      <c r="O38" s="172">
        <f>ROUND(E38*N38,2)</f>
        <v>0.13</v>
      </c>
      <c r="P38" s="172">
        <v>0</v>
      </c>
      <c r="Q38" s="172">
        <f>ROUND(E38*P38,2)</f>
        <v>0</v>
      </c>
      <c r="R38" s="172" t="s">
        <v>260</v>
      </c>
      <c r="S38" s="172" t="s">
        <v>221</v>
      </c>
      <c r="T38" s="173" t="s">
        <v>243</v>
      </c>
      <c r="U38" s="160">
        <v>0.12300000000000001</v>
      </c>
      <c r="V38" s="160">
        <f>ROUND(E38*U38,2)</f>
        <v>15.77</v>
      </c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271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47" t="s">
        <v>281</v>
      </c>
      <c r="D39" s="248"/>
      <c r="E39" s="248"/>
      <c r="F39" s="248"/>
      <c r="G39" s="248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246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185" t="s">
        <v>282</v>
      </c>
      <c r="D40" s="179"/>
      <c r="E40" s="180">
        <v>66.2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248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86" t="s">
        <v>249</v>
      </c>
      <c r="D41" s="181"/>
      <c r="E41" s="182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248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187" t="s">
        <v>283</v>
      </c>
      <c r="D42" s="181"/>
      <c r="E42" s="182">
        <v>66.2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248</v>
      </c>
      <c r="AH42" s="150">
        <v>2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186" t="s">
        <v>251</v>
      </c>
      <c r="D43" s="181"/>
      <c r="E43" s="182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248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185" t="s">
        <v>284</v>
      </c>
      <c r="D44" s="179"/>
      <c r="E44" s="180">
        <v>62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248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86" t="s">
        <v>249</v>
      </c>
      <c r="D45" s="181"/>
      <c r="E45" s="182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248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187" t="s">
        <v>285</v>
      </c>
      <c r="D46" s="181"/>
      <c r="E46" s="182">
        <v>62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248</v>
      </c>
      <c r="AH46" s="150">
        <v>2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186" t="s">
        <v>251</v>
      </c>
      <c r="D47" s="181"/>
      <c r="E47" s="182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248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67">
        <v>7</v>
      </c>
      <c r="B48" s="168" t="s">
        <v>286</v>
      </c>
      <c r="C48" s="176" t="s">
        <v>287</v>
      </c>
      <c r="D48" s="169" t="s">
        <v>254</v>
      </c>
      <c r="E48" s="170">
        <v>3.6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7.3920000000000013E-2</v>
      </c>
      <c r="O48" s="172">
        <f>ROUND(E48*N48,2)</f>
        <v>0.27</v>
      </c>
      <c r="P48" s="172">
        <v>0</v>
      </c>
      <c r="Q48" s="172">
        <f>ROUND(E48*P48,2)</f>
        <v>0</v>
      </c>
      <c r="R48" s="172" t="s">
        <v>260</v>
      </c>
      <c r="S48" s="172" t="s">
        <v>221</v>
      </c>
      <c r="T48" s="173" t="s">
        <v>243</v>
      </c>
      <c r="U48" s="160">
        <v>0.77700000000000002</v>
      </c>
      <c r="V48" s="160">
        <f>ROUND(E48*U48,2)</f>
        <v>2.8</v>
      </c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271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85" t="s">
        <v>288</v>
      </c>
      <c r="D49" s="179"/>
      <c r="E49" s="180">
        <v>3.6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248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33.75" outlineLevel="1" x14ac:dyDescent="0.2">
      <c r="A50" s="167">
        <v>8</v>
      </c>
      <c r="B50" s="168" t="s">
        <v>289</v>
      </c>
      <c r="C50" s="176" t="s">
        <v>290</v>
      </c>
      <c r="D50" s="169" t="s">
        <v>254</v>
      </c>
      <c r="E50" s="170">
        <v>21.7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1.3440000000000001E-2</v>
      </c>
      <c r="O50" s="172">
        <f>ROUND(E50*N50,2)</f>
        <v>0.28999999999999998</v>
      </c>
      <c r="P50" s="172">
        <v>0</v>
      </c>
      <c r="Q50" s="172">
        <f>ROUND(E50*P50,2)</f>
        <v>0</v>
      </c>
      <c r="R50" s="172" t="s">
        <v>260</v>
      </c>
      <c r="S50" s="172" t="s">
        <v>221</v>
      </c>
      <c r="T50" s="173" t="s">
        <v>243</v>
      </c>
      <c r="U50" s="160">
        <v>0.76900000000000002</v>
      </c>
      <c r="V50" s="160">
        <f>ROUND(E50*U50,2)</f>
        <v>16.690000000000001</v>
      </c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244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185" t="s">
        <v>291</v>
      </c>
      <c r="D51" s="179"/>
      <c r="E51" s="18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248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185" t="s">
        <v>292</v>
      </c>
      <c r="D52" s="179"/>
      <c r="E52" s="180">
        <v>3.72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248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85" t="s">
        <v>293</v>
      </c>
      <c r="D53" s="179"/>
      <c r="E53" s="180">
        <v>5.58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248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185" t="s">
        <v>294</v>
      </c>
      <c r="D54" s="179"/>
      <c r="E54" s="180">
        <v>2.48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248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185" t="s">
        <v>295</v>
      </c>
      <c r="D55" s="179"/>
      <c r="E55" s="18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248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85" t="s">
        <v>296</v>
      </c>
      <c r="D56" s="179"/>
      <c r="E56" s="180">
        <v>7.44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248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185" t="s">
        <v>297</v>
      </c>
      <c r="D57" s="179"/>
      <c r="E57" s="180">
        <v>2.48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248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33.75" outlineLevel="1" x14ac:dyDescent="0.2">
      <c r="A58" s="167">
        <v>9</v>
      </c>
      <c r="B58" s="168" t="s">
        <v>298</v>
      </c>
      <c r="C58" s="176" t="s">
        <v>299</v>
      </c>
      <c r="D58" s="169" t="s">
        <v>280</v>
      </c>
      <c r="E58" s="170">
        <v>14.85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2">
        <v>1.2700000000000001E-2</v>
      </c>
      <c r="O58" s="172">
        <f>ROUND(E58*N58,2)</f>
        <v>0.19</v>
      </c>
      <c r="P58" s="172">
        <v>0</v>
      </c>
      <c r="Q58" s="172">
        <f>ROUND(E58*P58,2)</f>
        <v>0</v>
      </c>
      <c r="R58" s="172" t="s">
        <v>260</v>
      </c>
      <c r="S58" s="172" t="s">
        <v>221</v>
      </c>
      <c r="T58" s="173" t="s">
        <v>243</v>
      </c>
      <c r="U58" s="160">
        <v>1.05</v>
      </c>
      <c r="V58" s="160">
        <f>ROUND(E58*U58,2)</f>
        <v>15.59</v>
      </c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244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85" t="s">
        <v>300</v>
      </c>
      <c r="D59" s="179"/>
      <c r="E59" s="180">
        <v>2.5499999999999998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248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185" t="s">
        <v>301</v>
      </c>
      <c r="D60" s="179"/>
      <c r="E60" s="180">
        <v>9.3000000000000007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248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85" t="s">
        <v>302</v>
      </c>
      <c r="D61" s="179"/>
      <c r="E61" s="180">
        <v>3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248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67">
        <v>10</v>
      </c>
      <c r="B62" s="168" t="s">
        <v>303</v>
      </c>
      <c r="C62" s="176" t="s">
        <v>304</v>
      </c>
      <c r="D62" s="169" t="s">
        <v>265</v>
      </c>
      <c r="E62" s="170">
        <v>5.0000000000000001E-3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1</v>
      </c>
      <c r="O62" s="172">
        <f>ROUND(E62*N62,2)</f>
        <v>0.01</v>
      </c>
      <c r="P62" s="172">
        <v>0</v>
      </c>
      <c r="Q62" s="172">
        <f>ROUND(E62*P62,2)</f>
        <v>0</v>
      </c>
      <c r="R62" s="172" t="s">
        <v>305</v>
      </c>
      <c r="S62" s="172" t="s">
        <v>221</v>
      </c>
      <c r="T62" s="173" t="s">
        <v>243</v>
      </c>
      <c r="U62" s="160">
        <v>0</v>
      </c>
      <c r="V62" s="160">
        <f>ROUND(E62*U62,2)</f>
        <v>0</v>
      </c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306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185" t="s">
        <v>307</v>
      </c>
      <c r="D63" s="179"/>
      <c r="E63" s="180">
        <v>5.0000000000000001E-3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248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x14ac:dyDescent="0.2">
      <c r="A64" s="153" t="s">
        <v>216</v>
      </c>
      <c r="B64" s="154" t="s">
        <v>117</v>
      </c>
      <c r="C64" s="175" t="s">
        <v>130</v>
      </c>
      <c r="D64" s="163"/>
      <c r="E64" s="164"/>
      <c r="F64" s="165"/>
      <c r="G64" s="165">
        <f>SUMIF(AG65:AG67,"&lt;&gt;NOR",G65:G67)</f>
        <v>0</v>
      </c>
      <c r="H64" s="165"/>
      <c r="I64" s="165">
        <f>SUM(I65:I67)</f>
        <v>0</v>
      </c>
      <c r="J64" s="165"/>
      <c r="K64" s="165">
        <f>SUM(K65:K67)</f>
        <v>0</v>
      </c>
      <c r="L64" s="165"/>
      <c r="M64" s="165">
        <f>SUM(M65:M67)</f>
        <v>0</v>
      </c>
      <c r="N64" s="165"/>
      <c r="O64" s="165">
        <f>SUM(O65:O67)</f>
        <v>2.81</v>
      </c>
      <c r="P64" s="165"/>
      <c r="Q64" s="165">
        <f>SUM(Q65:Q67)</f>
        <v>0</v>
      </c>
      <c r="R64" s="165"/>
      <c r="S64" s="165"/>
      <c r="T64" s="166"/>
      <c r="U64" s="162"/>
      <c r="V64" s="162">
        <f>SUM(V65:V67)</f>
        <v>43.12</v>
      </c>
      <c r="W64" s="162"/>
      <c r="AG64" t="s">
        <v>217</v>
      </c>
    </row>
    <row r="65" spans="1:60" ht="22.5" outlineLevel="1" x14ac:dyDescent="0.2">
      <c r="A65" s="167">
        <v>11</v>
      </c>
      <c r="B65" s="168" t="s">
        <v>308</v>
      </c>
      <c r="C65" s="176" t="s">
        <v>309</v>
      </c>
      <c r="D65" s="169" t="s">
        <v>310</v>
      </c>
      <c r="E65" s="170">
        <v>56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5.0200000000000002E-2</v>
      </c>
      <c r="O65" s="172">
        <f>ROUND(E65*N65,2)</f>
        <v>2.81</v>
      </c>
      <c r="P65" s="172">
        <v>0</v>
      </c>
      <c r="Q65" s="172">
        <f>ROUND(E65*P65,2)</f>
        <v>0</v>
      </c>
      <c r="R65" s="172" t="s">
        <v>270</v>
      </c>
      <c r="S65" s="172" t="s">
        <v>221</v>
      </c>
      <c r="T65" s="173" t="s">
        <v>243</v>
      </c>
      <c r="U65" s="160">
        <v>0.77</v>
      </c>
      <c r="V65" s="160">
        <f>ROUND(E65*U65,2)</f>
        <v>43.12</v>
      </c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271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247" t="s">
        <v>311</v>
      </c>
      <c r="D66" s="248"/>
      <c r="E66" s="248"/>
      <c r="F66" s="248"/>
      <c r="G66" s="248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246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85" t="s">
        <v>312</v>
      </c>
      <c r="D67" s="179"/>
      <c r="E67" s="180">
        <v>56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248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x14ac:dyDescent="0.2">
      <c r="A68" s="153" t="s">
        <v>216</v>
      </c>
      <c r="B68" s="154" t="s">
        <v>119</v>
      </c>
      <c r="C68" s="175" t="s">
        <v>131</v>
      </c>
      <c r="D68" s="163"/>
      <c r="E68" s="164"/>
      <c r="F68" s="165"/>
      <c r="G68" s="165">
        <f>SUMIF(AG69:AG73,"&lt;&gt;NOR",G69:G73)</f>
        <v>0</v>
      </c>
      <c r="H68" s="165"/>
      <c r="I68" s="165">
        <f>SUM(I69:I73)</f>
        <v>0</v>
      </c>
      <c r="J68" s="165"/>
      <c r="K68" s="165">
        <f>SUM(K69:K73)</f>
        <v>0</v>
      </c>
      <c r="L68" s="165"/>
      <c r="M68" s="165">
        <f>SUM(M69:M73)</f>
        <v>0</v>
      </c>
      <c r="N68" s="165"/>
      <c r="O68" s="165">
        <f>SUM(O69:O73)</f>
        <v>0.67999999999999994</v>
      </c>
      <c r="P68" s="165"/>
      <c r="Q68" s="165">
        <f>SUM(Q69:Q73)</f>
        <v>0</v>
      </c>
      <c r="R68" s="165"/>
      <c r="S68" s="165"/>
      <c r="T68" s="166"/>
      <c r="U68" s="162"/>
      <c r="V68" s="162">
        <f>SUM(V69:V73)</f>
        <v>0.51</v>
      </c>
      <c r="W68" s="162"/>
      <c r="AG68" t="s">
        <v>217</v>
      </c>
    </row>
    <row r="69" spans="1:60" ht="22.5" outlineLevel="1" x14ac:dyDescent="0.2">
      <c r="A69" s="167">
        <v>12</v>
      </c>
      <c r="B69" s="168" t="s">
        <v>313</v>
      </c>
      <c r="C69" s="176" t="s">
        <v>314</v>
      </c>
      <c r="D69" s="169" t="s">
        <v>254</v>
      </c>
      <c r="E69" s="170">
        <v>1.28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72">
        <v>0.378</v>
      </c>
      <c r="O69" s="172">
        <f>ROUND(E69*N69,2)</f>
        <v>0.48</v>
      </c>
      <c r="P69" s="172">
        <v>0</v>
      </c>
      <c r="Q69" s="172">
        <f>ROUND(E69*P69,2)</f>
        <v>0</v>
      </c>
      <c r="R69" s="172" t="s">
        <v>315</v>
      </c>
      <c r="S69" s="172" t="s">
        <v>221</v>
      </c>
      <c r="T69" s="173" t="s">
        <v>243</v>
      </c>
      <c r="U69" s="160">
        <v>2.6000000000000002E-2</v>
      </c>
      <c r="V69" s="160">
        <f>ROUND(E69*U69,2)</f>
        <v>0.03</v>
      </c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244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185" t="s">
        <v>316</v>
      </c>
      <c r="D70" s="179"/>
      <c r="E70" s="180">
        <v>1.28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248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33.75" outlineLevel="1" x14ac:dyDescent="0.2">
      <c r="A71" s="167">
        <v>13</v>
      </c>
      <c r="B71" s="168" t="s">
        <v>317</v>
      </c>
      <c r="C71" s="176" t="s">
        <v>318</v>
      </c>
      <c r="D71" s="169" t="s">
        <v>254</v>
      </c>
      <c r="E71" s="170">
        <v>1.28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2">
        <v>0.15280000000000002</v>
      </c>
      <c r="O71" s="172">
        <f>ROUND(E71*N71,2)</f>
        <v>0.2</v>
      </c>
      <c r="P71" s="172">
        <v>0</v>
      </c>
      <c r="Q71" s="172">
        <f>ROUND(E71*P71,2)</f>
        <v>0</v>
      </c>
      <c r="R71" s="172" t="s">
        <v>315</v>
      </c>
      <c r="S71" s="172" t="s">
        <v>221</v>
      </c>
      <c r="T71" s="173" t="s">
        <v>243</v>
      </c>
      <c r="U71" s="160">
        <v>0.375</v>
      </c>
      <c r="V71" s="160">
        <f>ROUND(E71*U71,2)</f>
        <v>0.48</v>
      </c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244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ht="22.5" outlineLevel="1" x14ac:dyDescent="0.2">
      <c r="A72" s="157"/>
      <c r="B72" s="158"/>
      <c r="C72" s="247" t="s">
        <v>319</v>
      </c>
      <c r="D72" s="248"/>
      <c r="E72" s="248"/>
      <c r="F72" s="248"/>
      <c r="G72" s="24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246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83" t="str">
        <f>C72</f>
        <v>komunikací pro pěší do velikosti dlaždic 0,25 m2 s provedením lože do tl. 30 mm, s vyplněním spár a se smetením přebytečného materiálu na vzdálenost do 3 m</v>
      </c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85" t="s">
        <v>316</v>
      </c>
      <c r="D73" s="179"/>
      <c r="E73" s="180">
        <v>1.28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248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x14ac:dyDescent="0.2">
      <c r="A74" s="153" t="s">
        <v>216</v>
      </c>
      <c r="B74" s="154" t="s">
        <v>132</v>
      </c>
      <c r="C74" s="175" t="s">
        <v>133</v>
      </c>
      <c r="D74" s="163"/>
      <c r="E74" s="164"/>
      <c r="F74" s="165"/>
      <c r="G74" s="165">
        <f>SUMIF(AG75:AG93,"&lt;&gt;NOR",G75:G93)</f>
        <v>0</v>
      </c>
      <c r="H74" s="165"/>
      <c r="I74" s="165">
        <f>SUM(I75:I93)</f>
        <v>0</v>
      </c>
      <c r="J74" s="165"/>
      <c r="K74" s="165">
        <f>SUM(K75:K93)</f>
        <v>0</v>
      </c>
      <c r="L74" s="165"/>
      <c r="M74" s="165">
        <f>SUM(M75:M93)</f>
        <v>0</v>
      </c>
      <c r="N74" s="165"/>
      <c r="O74" s="165">
        <f>SUM(O75:O93)</f>
        <v>5.75</v>
      </c>
      <c r="P74" s="165"/>
      <c r="Q74" s="165">
        <f>SUM(Q75:Q93)</f>
        <v>0</v>
      </c>
      <c r="R74" s="165"/>
      <c r="S74" s="165"/>
      <c r="T74" s="166"/>
      <c r="U74" s="162"/>
      <c r="V74" s="162">
        <f>SUM(V75:V93)</f>
        <v>185.63000000000002</v>
      </c>
      <c r="W74" s="162"/>
      <c r="AG74" t="s">
        <v>217</v>
      </c>
    </row>
    <row r="75" spans="1:60" ht="22.5" outlineLevel="1" x14ac:dyDescent="0.2">
      <c r="A75" s="167">
        <v>14</v>
      </c>
      <c r="B75" s="168" t="s">
        <v>320</v>
      </c>
      <c r="C75" s="176" t="s">
        <v>321</v>
      </c>
      <c r="D75" s="169" t="s">
        <v>254</v>
      </c>
      <c r="E75" s="170">
        <v>35.200000000000003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6.8000000000000005E-2</v>
      </c>
      <c r="O75" s="172">
        <f>ROUND(E75*N75,2)</f>
        <v>2.39</v>
      </c>
      <c r="P75" s="172">
        <v>0</v>
      </c>
      <c r="Q75" s="172">
        <f>ROUND(E75*P75,2)</f>
        <v>0</v>
      </c>
      <c r="R75" s="172" t="s">
        <v>270</v>
      </c>
      <c r="S75" s="172" t="s">
        <v>221</v>
      </c>
      <c r="T75" s="173" t="s">
        <v>243</v>
      </c>
      <c r="U75" s="160">
        <v>0.71398000000000006</v>
      </c>
      <c r="V75" s="160">
        <f>ROUND(E75*U75,2)</f>
        <v>25.13</v>
      </c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271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247" t="s">
        <v>322</v>
      </c>
      <c r="D76" s="248"/>
      <c r="E76" s="248"/>
      <c r="F76" s="248"/>
      <c r="G76" s="248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246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85" t="s">
        <v>323</v>
      </c>
      <c r="D77" s="179"/>
      <c r="E77" s="180">
        <v>35.200000000000003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248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67">
        <v>15</v>
      </c>
      <c r="B78" s="168" t="s">
        <v>324</v>
      </c>
      <c r="C78" s="176" t="s">
        <v>325</v>
      </c>
      <c r="D78" s="169" t="s">
        <v>280</v>
      </c>
      <c r="E78" s="170">
        <v>352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2.3800000000000002E-3</v>
      </c>
      <c r="O78" s="172">
        <f>ROUND(E78*N78,2)</f>
        <v>0.84</v>
      </c>
      <c r="P78" s="172">
        <v>0</v>
      </c>
      <c r="Q78" s="172">
        <f>ROUND(E78*P78,2)</f>
        <v>0</v>
      </c>
      <c r="R78" s="172" t="s">
        <v>270</v>
      </c>
      <c r="S78" s="172" t="s">
        <v>221</v>
      </c>
      <c r="T78" s="173" t="s">
        <v>243</v>
      </c>
      <c r="U78" s="160">
        <v>0.18233000000000002</v>
      </c>
      <c r="V78" s="160">
        <f>ROUND(E78*U78,2)</f>
        <v>64.180000000000007</v>
      </c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271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185" t="s">
        <v>326</v>
      </c>
      <c r="D79" s="179"/>
      <c r="E79" s="180">
        <v>352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248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67">
        <v>16</v>
      </c>
      <c r="B80" s="168" t="s">
        <v>327</v>
      </c>
      <c r="C80" s="176" t="s">
        <v>328</v>
      </c>
      <c r="D80" s="169" t="s">
        <v>254</v>
      </c>
      <c r="E80" s="170">
        <v>44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3.6070000000000005E-2</v>
      </c>
      <c r="O80" s="172">
        <f>ROUND(E80*N80,2)</f>
        <v>1.59</v>
      </c>
      <c r="P80" s="172">
        <v>0</v>
      </c>
      <c r="Q80" s="172">
        <f>ROUND(E80*P80,2)</f>
        <v>0</v>
      </c>
      <c r="R80" s="172" t="s">
        <v>270</v>
      </c>
      <c r="S80" s="172" t="s">
        <v>221</v>
      </c>
      <c r="T80" s="173" t="s">
        <v>243</v>
      </c>
      <c r="U80" s="160">
        <v>1.5803600000000002</v>
      </c>
      <c r="V80" s="160">
        <f>ROUND(E80*U80,2)</f>
        <v>69.540000000000006</v>
      </c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271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247" t="s">
        <v>329</v>
      </c>
      <c r="D81" s="248"/>
      <c r="E81" s="248"/>
      <c r="F81" s="248"/>
      <c r="G81" s="248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246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185" t="s">
        <v>330</v>
      </c>
      <c r="D82" s="179"/>
      <c r="E82" s="180">
        <v>44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248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2.5" outlineLevel="1" x14ac:dyDescent="0.2">
      <c r="A83" s="167">
        <v>17</v>
      </c>
      <c r="B83" s="168" t="s">
        <v>331</v>
      </c>
      <c r="C83" s="176" t="s">
        <v>332</v>
      </c>
      <c r="D83" s="169" t="s">
        <v>254</v>
      </c>
      <c r="E83" s="170">
        <v>33.9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2">
        <v>2.7310000000000001E-2</v>
      </c>
      <c r="O83" s="172">
        <f>ROUND(E83*N83,2)</f>
        <v>0.93</v>
      </c>
      <c r="P83" s="172">
        <v>0</v>
      </c>
      <c r="Q83" s="172">
        <f>ROUND(E83*P83,2)</f>
        <v>0</v>
      </c>
      <c r="R83" s="172" t="s">
        <v>260</v>
      </c>
      <c r="S83" s="172" t="s">
        <v>221</v>
      </c>
      <c r="T83" s="173" t="s">
        <v>243</v>
      </c>
      <c r="U83" s="160">
        <v>0.79</v>
      </c>
      <c r="V83" s="160">
        <f>ROUND(E83*U83,2)</f>
        <v>26.78</v>
      </c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271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47" t="s">
        <v>333</v>
      </c>
      <c r="D84" s="248"/>
      <c r="E84" s="248"/>
      <c r="F84" s="248"/>
      <c r="G84" s="248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246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185" t="s">
        <v>334</v>
      </c>
      <c r="D85" s="179"/>
      <c r="E85" s="18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248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185" t="s">
        <v>335</v>
      </c>
      <c r="D86" s="179"/>
      <c r="E86" s="180">
        <v>18.399999999999999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248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186" t="s">
        <v>249</v>
      </c>
      <c r="D87" s="181"/>
      <c r="E87" s="182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248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187" t="s">
        <v>274</v>
      </c>
      <c r="D88" s="181"/>
      <c r="E88" s="182">
        <v>18.414999999999999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248</v>
      </c>
      <c r="AH88" s="150">
        <v>2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186" t="s">
        <v>251</v>
      </c>
      <c r="D89" s="181"/>
      <c r="E89" s="182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248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185" t="s">
        <v>336</v>
      </c>
      <c r="D90" s="179"/>
      <c r="E90" s="180">
        <v>15.5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248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186" t="s">
        <v>249</v>
      </c>
      <c r="D91" s="181"/>
      <c r="E91" s="182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248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187" t="s">
        <v>276</v>
      </c>
      <c r="D92" s="181"/>
      <c r="E92" s="182">
        <v>15.5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248</v>
      </c>
      <c r="AH92" s="150">
        <v>2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186" t="s">
        <v>251</v>
      </c>
      <c r="D93" s="181"/>
      <c r="E93" s="182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248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x14ac:dyDescent="0.2">
      <c r="A94" s="153" t="s">
        <v>216</v>
      </c>
      <c r="B94" s="154" t="s">
        <v>134</v>
      </c>
      <c r="C94" s="175" t="s">
        <v>135</v>
      </c>
      <c r="D94" s="163"/>
      <c r="E94" s="164"/>
      <c r="F94" s="165"/>
      <c r="G94" s="165">
        <f>SUMIF(AG95:AG99,"&lt;&gt;NOR",G95:G99)</f>
        <v>0</v>
      </c>
      <c r="H94" s="165"/>
      <c r="I94" s="165">
        <f>SUM(I95:I99)</f>
        <v>0</v>
      </c>
      <c r="J94" s="165"/>
      <c r="K94" s="165">
        <f>SUM(K95:K99)</f>
        <v>0</v>
      </c>
      <c r="L94" s="165"/>
      <c r="M94" s="165">
        <f>SUM(M95:M99)</f>
        <v>0</v>
      </c>
      <c r="N94" s="165"/>
      <c r="O94" s="165">
        <f>SUM(O95:O99)</f>
        <v>3.0599999999999996</v>
      </c>
      <c r="P94" s="165"/>
      <c r="Q94" s="165">
        <f>SUM(Q95:Q99)</f>
        <v>0</v>
      </c>
      <c r="R94" s="165"/>
      <c r="S94" s="165"/>
      <c r="T94" s="166"/>
      <c r="U94" s="162"/>
      <c r="V94" s="162">
        <f>SUM(V95:V99)</f>
        <v>89.539999999999992</v>
      </c>
      <c r="W94" s="162"/>
      <c r="AG94" t="s">
        <v>217</v>
      </c>
    </row>
    <row r="95" spans="1:60" ht="22.5" outlineLevel="1" x14ac:dyDescent="0.2">
      <c r="A95" s="167">
        <v>18</v>
      </c>
      <c r="B95" s="168" t="s">
        <v>337</v>
      </c>
      <c r="C95" s="176" t="s">
        <v>338</v>
      </c>
      <c r="D95" s="169" t="s">
        <v>254</v>
      </c>
      <c r="E95" s="170">
        <v>290.7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72">
        <v>1.6000000000000001E-3</v>
      </c>
      <c r="O95" s="172">
        <f>ROUND(E95*N95,2)</f>
        <v>0.47</v>
      </c>
      <c r="P95" s="172">
        <v>0</v>
      </c>
      <c r="Q95" s="172">
        <f>ROUND(E95*P95,2)</f>
        <v>0</v>
      </c>
      <c r="R95" s="172" t="s">
        <v>270</v>
      </c>
      <c r="S95" s="172" t="s">
        <v>221</v>
      </c>
      <c r="T95" s="173" t="s">
        <v>243</v>
      </c>
      <c r="U95" s="160">
        <v>0.05</v>
      </c>
      <c r="V95" s="160">
        <f>ROUND(E95*U95,2)</f>
        <v>14.54</v>
      </c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244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185" t="s">
        <v>339</v>
      </c>
      <c r="D96" s="179"/>
      <c r="E96" s="180">
        <v>290.7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248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ht="22.5" outlineLevel="1" x14ac:dyDescent="0.2">
      <c r="A97" s="167">
        <v>19</v>
      </c>
      <c r="B97" s="168" t="s">
        <v>340</v>
      </c>
      <c r="C97" s="176" t="s">
        <v>341</v>
      </c>
      <c r="D97" s="169" t="s">
        <v>254</v>
      </c>
      <c r="E97" s="170">
        <v>290.7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2">
        <v>8.9200000000000008E-3</v>
      </c>
      <c r="O97" s="172">
        <f>ROUND(E97*N97,2)</f>
        <v>2.59</v>
      </c>
      <c r="P97" s="172">
        <v>0</v>
      </c>
      <c r="Q97" s="172">
        <f>ROUND(E97*P97,2)</f>
        <v>0</v>
      </c>
      <c r="R97" s="172" t="s">
        <v>260</v>
      </c>
      <c r="S97" s="172" t="s">
        <v>221</v>
      </c>
      <c r="T97" s="173" t="s">
        <v>243</v>
      </c>
      <c r="U97" s="160">
        <v>0.25800000000000001</v>
      </c>
      <c r="V97" s="160">
        <f>ROUND(E97*U97,2)</f>
        <v>75</v>
      </c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244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247" t="s">
        <v>342</v>
      </c>
      <c r="D98" s="248"/>
      <c r="E98" s="248"/>
      <c r="F98" s="248"/>
      <c r="G98" s="248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246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185" t="s">
        <v>339</v>
      </c>
      <c r="D99" s="179"/>
      <c r="E99" s="180">
        <v>290.7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248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x14ac:dyDescent="0.2">
      <c r="A100" s="153" t="s">
        <v>216</v>
      </c>
      <c r="B100" s="154" t="s">
        <v>136</v>
      </c>
      <c r="C100" s="175" t="s">
        <v>137</v>
      </c>
      <c r="D100" s="163"/>
      <c r="E100" s="164"/>
      <c r="F100" s="165"/>
      <c r="G100" s="165">
        <f>SUMIF(AG101:AG104,"&lt;&gt;NOR",G101:G104)</f>
        <v>0</v>
      </c>
      <c r="H100" s="165"/>
      <c r="I100" s="165">
        <f>SUM(I101:I104)</f>
        <v>0</v>
      </c>
      <c r="J100" s="165"/>
      <c r="K100" s="165">
        <f>SUM(K101:K104)</f>
        <v>0</v>
      </c>
      <c r="L100" s="165"/>
      <c r="M100" s="165">
        <f>SUM(M101:M104)</f>
        <v>0</v>
      </c>
      <c r="N100" s="165"/>
      <c r="O100" s="165">
        <f>SUM(O101:O104)</f>
        <v>0.14000000000000001</v>
      </c>
      <c r="P100" s="165"/>
      <c r="Q100" s="165">
        <f>SUM(Q101:Q104)</f>
        <v>0</v>
      </c>
      <c r="R100" s="165"/>
      <c r="S100" s="165"/>
      <c r="T100" s="166"/>
      <c r="U100" s="162"/>
      <c r="V100" s="162">
        <f>SUM(V101:V104)</f>
        <v>4.2</v>
      </c>
      <c r="W100" s="162"/>
      <c r="AG100" t="s">
        <v>217</v>
      </c>
    </row>
    <row r="101" spans="1:60" ht="22.5" outlineLevel="1" x14ac:dyDescent="0.2">
      <c r="A101" s="167">
        <v>20</v>
      </c>
      <c r="B101" s="168" t="s">
        <v>343</v>
      </c>
      <c r="C101" s="176" t="s">
        <v>344</v>
      </c>
      <c r="D101" s="169" t="s">
        <v>310</v>
      </c>
      <c r="E101" s="170">
        <v>1</v>
      </c>
      <c r="F101" s="171"/>
      <c r="G101" s="172">
        <f>ROUND(E101*F101,2)</f>
        <v>0</v>
      </c>
      <c r="H101" s="171"/>
      <c r="I101" s="172">
        <f>ROUND(E101*H101,2)</f>
        <v>0</v>
      </c>
      <c r="J101" s="171"/>
      <c r="K101" s="172">
        <f>ROUND(E101*J101,2)</f>
        <v>0</v>
      </c>
      <c r="L101" s="172">
        <v>21</v>
      </c>
      <c r="M101" s="172">
        <f>G101*(1+L101/100)</f>
        <v>0</v>
      </c>
      <c r="N101" s="172">
        <v>6.5310000000000007E-2</v>
      </c>
      <c r="O101" s="172">
        <f>ROUND(E101*N101,2)</f>
        <v>7.0000000000000007E-2</v>
      </c>
      <c r="P101" s="172">
        <v>0</v>
      </c>
      <c r="Q101" s="172">
        <f>ROUND(E101*P101,2)</f>
        <v>0</v>
      </c>
      <c r="R101" s="172" t="s">
        <v>270</v>
      </c>
      <c r="S101" s="172" t="s">
        <v>221</v>
      </c>
      <c r="T101" s="173" t="s">
        <v>243</v>
      </c>
      <c r="U101" s="160">
        <v>2.0970000000000004</v>
      </c>
      <c r="V101" s="160">
        <f>ROUND(E101*U101,2)</f>
        <v>2.1</v>
      </c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271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ht="22.5" outlineLevel="1" x14ac:dyDescent="0.2">
      <c r="A102" s="157"/>
      <c r="B102" s="158"/>
      <c r="C102" s="247" t="s">
        <v>345</v>
      </c>
      <c r="D102" s="248"/>
      <c r="E102" s="248"/>
      <c r="F102" s="248"/>
      <c r="G102" s="248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246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83" t="str">
        <f>C102</f>
        <v>lisované nebo z úhelníků s vybetonováním prahu, z pomocného pracovního lešení o výšce podlahy do 1900 mm a pro zatížení do 1,5 kPa, včetně dodávky zárubně</v>
      </c>
      <c r="BB102" s="150"/>
      <c r="BC102" s="150"/>
      <c r="BD102" s="150"/>
      <c r="BE102" s="150"/>
      <c r="BF102" s="150"/>
      <c r="BG102" s="150"/>
      <c r="BH102" s="150"/>
    </row>
    <row r="103" spans="1:60" ht="22.5" outlineLevel="1" x14ac:dyDescent="0.2">
      <c r="A103" s="167">
        <v>21</v>
      </c>
      <c r="B103" s="168" t="s">
        <v>346</v>
      </c>
      <c r="C103" s="176" t="s">
        <v>347</v>
      </c>
      <c r="D103" s="169" t="s">
        <v>310</v>
      </c>
      <c r="E103" s="170">
        <v>1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21</v>
      </c>
      <c r="M103" s="172">
        <f>G103*(1+L103/100)</f>
        <v>0</v>
      </c>
      <c r="N103" s="172">
        <v>6.5590000000000009E-2</v>
      </c>
      <c r="O103" s="172">
        <f>ROUND(E103*N103,2)</f>
        <v>7.0000000000000007E-2</v>
      </c>
      <c r="P103" s="172">
        <v>0</v>
      </c>
      <c r="Q103" s="172">
        <f>ROUND(E103*P103,2)</f>
        <v>0</v>
      </c>
      <c r="R103" s="172" t="s">
        <v>270</v>
      </c>
      <c r="S103" s="172" t="s">
        <v>221</v>
      </c>
      <c r="T103" s="173" t="s">
        <v>243</v>
      </c>
      <c r="U103" s="160">
        <v>2.0970000000000004</v>
      </c>
      <c r="V103" s="160">
        <f>ROUND(E103*U103,2)</f>
        <v>2.1</v>
      </c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244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ht="22.5" outlineLevel="1" x14ac:dyDescent="0.2">
      <c r="A104" s="157"/>
      <c r="B104" s="158"/>
      <c r="C104" s="247" t="s">
        <v>345</v>
      </c>
      <c r="D104" s="248"/>
      <c r="E104" s="248"/>
      <c r="F104" s="248"/>
      <c r="G104" s="248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246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83" t="str">
        <f>C104</f>
        <v>lisované nebo z úhelníků s vybetonováním prahu, z pomocného pracovního lešení o výšce podlahy do 1900 mm a pro zatížení do 1,5 kPa, včetně dodávky zárubně</v>
      </c>
      <c r="BB104" s="150"/>
      <c r="BC104" s="150"/>
      <c r="BD104" s="150"/>
      <c r="BE104" s="150"/>
      <c r="BF104" s="150"/>
      <c r="BG104" s="150"/>
      <c r="BH104" s="150"/>
    </row>
    <row r="105" spans="1:60" x14ac:dyDescent="0.2">
      <c r="A105" s="153" t="s">
        <v>216</v>
      </c>
      <c r="B105" s="154" t="s">
        <v>143</v>
      </c>
      <c r="C105" s="175" t="s">
        <v>144</v>
      </c>
      <c r="D105" s="163"/>
      <c r="E105" s="164"/>
      <c r="F105" s="165"/>
      <c r="G105" s="165">
        <f>SUMIF(AG106:AG112,"&lt;&gt;NOR",G106:G112)</f>
        <v>0</v>
      </c>
      <c r="H105" s="165"/>
      <c r="I105" s="165">
        <f>SUM(I106:I112)</f>
        <v>0</v>
      </c>
      <c r="J105" s="165"/>
      <c r="K105" s="165">
        <f>SUM(K106:K112)</f>
        <v>0</v>
      </c>
      <c r="L105" s="165"/>
      <c r="M105" s="165">
        <f>SUM(M106:M112)</f>
        <v>0</v>
      </c>
      <c r="N105" s="165"/>
      <c r="O105" s="165">
        <f>SUM(O106:O112)</f>
        <v>0.02</v>
      </c>
      <c r="P105" s="165"/>
      <c r="Q105" s="165">
        <f>SUM(Q106:Q112)</f>
        <v>0</v>
      </c>
      <c r="R105" s="165"/>
      <c r="S105" s="165"/>
      <c r="T105" s="166"/>
      <c r="U105" s="162"/>
      <c r="V105" s="162">
        <f>SUM(V106:V112)</f>
        <v>3.15</v>
      </c>
      <c r="W105" s="162"/>
      <c r="AG105" t="s">
        <v>217</v>
      </c>
    </row>
    <row r="106" spans="1:60" outlineLevel="1" x14ac:dyDescent="0.2">
      <c r="A106" s="167">
        <v>22</v>
      </c>
      <c r="B106" s="168" t="s">
        <v>348</v>
      </c>
      <c r="C106" s="176" t="s">
        <v>349</v>
      </c>
      <c r="D106" s="169" t="s">
        <v>254</v>
      </c>
      <c r="E106" s="170">
        <v>17.8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1.2100000000000001E-3</v>
      </c>
      <c r="O106" s="172">
        <f>ROUND(E106*N106,2)</f>
        <v>0.02</v>
      </c>
      <c r="P106" s="172">
        <v>0</v>
      </c>
      <c r="Q106" s="172">
        <f>ROUND(E106*P106,2)</f>
        <v>0</v>
      </c>
      <c r="R106" s="172" t="s">
        <v>350</v>
      </c>
      <c r="S106" s="172" t="s">
        <v>221</v>
      </c>
      <c r="T106" s="173" t="s">
        <v>243</v>
      </c>
      <c r="U106" s="160">
        <v>0.17700000000000002</v>
      </c>
      <c r="V106" s="160">
        <f>ROUND(E106*U106,2)</f>
        <v>3.15</v>
      </c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271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185" t="s">
        <v>351</v>
      </c>
      <c r="D107" s="179"/>
      <c r="E107" s="180">
        <v>17.8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248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186" t="s">
        <v>249</v>
      </c>
      <c r="D108" s="181"/>
      <c r="E108" s="182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248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87" t="s">
        <v>352</v>
      </c>
      <c r="D109" s="181"/>
      <c r="E109" s="182">
        <v>2.5499999999999998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248</v>
      </c>
      <c r="AH109" s="150">
        <v>2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187" t="s">
        <v>353</v>
      </c>
      <c r="D110" s="181"/>
      <c r="E110" s="182">
        <v>9.3000000000000007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248</v>
      </c>
      <c r="AH110" s="150">
        <v>2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187" t="s">
        <v>354</v>
      </c>
      <c r="D111" s="181"/>
      <c r="E111" s="182">
        <v>3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248</v>
      </c>
      <c r="AH111" s="150">
        <v>2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186" t="s">
        <v>251</v>
      </c>
      <c r="D112" s="181"/>
      <c r="E112" s="182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248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x14ac:dyDescent="0.2">
      <c r="A113" s="153" t="s">
        <v>216</v>
      </c>
      <c r="B113" s="154" t="s">
        <v>145</v>
      </c>
      <c r="C113" s="175" t="s">
        <v>146</v>
      </c>
      <c r="D113" s="163"/>
      <c r="E113" s="164"/>
      <c r="F113" s="165"/>
      <c r="G113" s="165">
        <f>SUMIF(AG114:AG117,"&lt;&gt;NOR",G114:G117)</f>
        <v>0</v>
      </c>
      <c r="H113" s="165"/>
      <c r="I113" s="165">
        <f>SUM(I114:I117)</f>
        <v>0</v>
      </c>
      <c r="J113" s="165"/>
      <c r="K113" s="165">
        <f>SUM(K114:K117)</f>
        <v>0</v>
      </c>
      <c r="L113" s="165"/>
      <c r="M113" s="165">
        <f>SUM(M114:M117)</f>
        <v>0</v>
      </c>
      <c r="N113" s="165"/>
      <c r="O113" s="165">
        <f>SUM(O114:O117)</f>
        <v>0</v>
      </c>
      <c r="P113" s="165"/>
      <c r="Q113" s="165">
        <f>SUM(Q114:Q117)</f>
        <v>0</v>
      </c>
      <c r="R113" s="165"/>
      <c r="S113" s="165"/>
      <c r="T113" s="166"/>
      <c r="U113" s="162"/>
      <c r="V113" s="162">
        <f>SUM(V114:V117)</f>
        <v>227.03</v>
      </c>
      <c r="W113" s="162"/>
      <c r="AG113" t="s">
        <v>217</v>
      </c>
    </row>
    <row r="114" spans="1:60" ht="56.25" outlineLevel="1" x14ac:dyDescent="0.2">
      <c r="A114" s="167">
        <v>23</v>
      </c>
      <c r="B114" s="168" t="s">
        <v>355</v>
      </c>
      <c r="C114" s="176" t="s">
        <v>356</v>
      </c>
      <c r="D114" s="169" t="s">
        <v>254</v>
      </c>
      <c r="E114" s="170">
        <v>737.1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 t="s">
        <v>260</v>
      </c>
      <c r="S114" s="172" t="s">
        <v>221</v>
      </c>
      <c r="T114" s="173" t="s">
        <v>243</v>
      </c>
      <c r="U114" s="160">
        <v>0.30800000000000005</v>
      </c>
      <c r="V114" s="160">
        <f>ROUND(E114*U114,2)</f>
        <v>227.03</v>
      </c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271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185" t="s">
        <v>357</v>
      </c>
      <c r="D115" s="179"/>
      <c r="E115" s="180">
        <v>737.1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248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67">
        <v>24</v>
      </c>
      <c r="B116" s="168" t="s">
        <v>358</v>
      </c>
      <c r="C116" s="176" t="s">
        <v>359</v>
      </c>
      <c r="D116" s="169" t="s">
        <v>254</v>
      </c>
      <c r="E116" s="170">
        <v>200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/>
      <c r="S116" s="172" t="s">
        <v>360</v>
      </c>
      <c r="T116" s="173" t="s">
        <v>222</v>
      </c>
      <c r="U116" s="160">
        <v>0</v>
      </c>
      <c r="V116" s="160">
        <f>ROUND(E116*U116,2)</f>
        <v>0</v>
      </c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271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185" t="s">
        <v>361</v>
      </c>
      <c r="D117" s="179"/>
      <c r="E117" s="180">
        <v>200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248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x14ac:dyDescent="0.2">
      <c r="A118" s="153" t="s">
        <v>216</v>
      </c>
      <c r="B118" s="154" t="s">
        <v>147</v>
      </c>
      <c r="C118" s="175" t="s">
        <v>148</v>
      </c>
      <c r="D118" s="163"/>
      <c r="E118" s="164"/>
      <c r="F118" s="165"/>
      <c r="G118" s="165">
        <f>SUMIF(AG119:AG196,"&lt;&gt;NOR",G119:G196)</f>
        <v>0</v>
      </c>
      <c r="H118" s="165"/>
      <c r="I118" s="165">
        <f>SUM(I119:I196)</f>
        <v>0</v>
      </c>
      <c r="J118" s="165"/>
      <c r="K118" s="165">
        <f>SUM(K119:K196)</f>
        <v>0</v>
      </c>
      <c r="L118" s="165"/>
      <c r="M118" s="165">
        <f>SUM(M119:M196)</f>
        <v>0</v>
      </c>
      <c r="N118" s="165"/>
      <c r="O118" s="165">
        <f>SUM(O119:O196)</f>
        <v>0.12</v>
      </c>
      <c r="P118" s="165"/>
      <c r="Q118" s="165">
        <f>SUM(Q119:Q196)</f>
        <v>66.790000000000006</v>
      </c>
      <c r="R118" s="165"/>
      <c r="S118" s="165"/>
      <c r="T118" s="166"/>
      <c r="U118" s="162"/>
      <c r="V118" s="162">
        <f>SUM(V119:V196)</f>
        <v>520.82000000000005</v>
      </c>
      <c r="W118" s="162"/>
      <c r="AG118" t="s">
        <v>217</v>
      </c>
    </row>
    <row r="119" spans="1:60" outlineLevel="1" x14ac:dyDescent="0.2">
      <c r="A119" s="167">
        <v>25</v>
      </c>
      <c r="B119" s="168" t="s">
        <v>362</v>
      </c>
      <c r="C119" s="176" t="s">
        <v>363</v>
      </c>
      <c r="D119" s="169" t="s">
        <v>254</v>
      </c>
      <c r="E119" s="170">
        <v>9.8000000000000007</v>
      </c>
      <c r="F119" s="171"/>
      <c r="G119" s="172">
        <f>ROUND(E119*F119,2)</f>
        <v>0</v>
      </c>
      <c r="H119" s="171"/>
      <c r="I119" s="172">
        <f>ROUND(E119*H119,2)</f>
        <v>0</v>
      </c>
      <c r="J119" s="171"/>
      <c r="K119" s="172">
        <f>ROUND(E119*J119,2)</f>
        <v>0</v>
      </c>
      <c r="L119" s="172">
        <v>21</v>
      </c>
      <c r="M119" s="172">
        <f>G119*(1+L119/100)</f>
        <v>0</v>
      </c>
      <c r="N119" s="172">
        <v>6.7000000000000002E-4</v>
      </c>
      <c r="O119" s="172">
        <f>ROUND(E119*N119,2)</f>
        <v>0.01</v>
      </c>
      <c r="P119" s="172">
        <v>0.18400000000000002</v>
      </c>
      <c r="Q119" s="172">
        <f>ROUND(E119*P119,2)</f>
        <v>1.8</v>
      </c>
      <c r="R119" s="172" t="s">
        <v>364</v>
      </c>
      <c r="S119" s="172" t="s">
        <v>221</v>
      </c>
      <c r="T119" s="173" t="s">
        <v>243</v>
      </c>
      <c r="U119" s="160">
        <v>0.22700000000000001</v>
      </c>
      <c r="V119" s="160">
        <f>ROUND(E119*U119,2)</f>
        <v>2.2200000000000002</v>
      </c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271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ht="22.5" outlineLevel="1" x14ac:dyDescent="0.2">
      <c r="A120" s="157"/>
      <c r="B120" s="158"/>
      <c r="C120" s="247" t="s">
        <v>365</v>
      </c>
      <c r="D120" s="248"/>
      <c r="E120" s="248"/>
      <c r="F120" s="248"/>
      <c r="G120" s="248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246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83" t="str">
        <f>C120</f>
        <v>nebo vybourání otvorů průřezové plochy přes 4 m2 v příčkách, včetně pomocného lešení o výšce podlahy do 1900 mm a pro zatížení do 1,5 kPa  (150 kg/m2),</v>
      </c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85" t="s">
        <v>288</v>
      </c>
      <c r="D121" s="179"/>
      <c r="E121" s="180">
        <v>3.6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248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85" t="s">
        <v>366</v>
      </c>
      <c r="D122" s="179"/>
      <c r="E122" s="18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248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185" t="s">
        <v>292</v>
      </c>
      <c r="D123" s="179"/>
      <c r="E123" s="180">
        <v>3.72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248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185" t="s">
        <v>297</v>
      </c>
      <c r="D124" s="179"/>
      <c r="E124" s="180">
        <v>2.48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248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ht="22.5" outlineLevel="1" x14ac:dyDescent="0.2">
      <c r="A125" s="167">
        <v>26</v>
      </c>
      <c r="B125" s="168" t="s">
        <v>367</v>
      </c>
      <c r="C125" s="176" t="s">
        <v>368</v>
      </c>
      <c r="D125" s="169" t="s">
        <v>254</v>
      </c>
      <c r="E125" s="170">
        <v>5.55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3.3000000000000005E-4</v>
      </c>
      <c r="O125" s="172">
        <f>ROUND(E125*N125,2)</f>
        <v>0</v>
      </c>
      <c r="P125" s="172">
        <v>1.183E-2</v>
      </c>
      <c r="Q125" s="172">
        <f>ROUND(E125*P125,2)</f>
        <v>7.0000000000000007E-2</v>
      </c>
      <c r="R125" s="172" t="s">
        <v>364</v>
      </c>
      <c r="S125" s="172" t="s">
        <v>221</v>
      </c>
      <c r="T125" s="173" t="s">
        <v>243</v>
      </c>
      <c r="U125" s="160">
        <v>0.34600000000000003</v>
      </c>
      <c r="V125" s="160">
        <f>ROUND(E125*U125,2)</f>
        <v>1.92</v>
      </c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271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185" t="s">
        <v>369</v>
      </c>
      <c r="D126" s="179"/>
      <c r="E126" s="180">
        <v>5.55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248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ht="22.5" outlineLevel="1" x14ac:dyDescent="0.2">
      <c r="A127" s="167">
        <v>27</v>
      </c>
      <c r="B127" s="168" t="s">
        <v>370</v>
      </c>
      <c r="C127" s="176" t="s">
        <v>371</v>
      </c>
      <c r="D127" s="169" t="s">
        <v>241</v>
      </c>
      <c r="E127" s="170">
        <v>0.6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0</v>
      </c>
      <c r="O127" s="172">
        <f>ROUND(E127*N127,2)</f>
        <v>0</v>
      </c>
      <c r="P127" s="172">
        <v>2.2000000000000002</v>
      </c>
      <c r="Q127" s="172">
        <f>ROUND(E127*P127,2)</f>
        <v>1.32</v>
      </c>
      <c r="R127" s="172" t="s">
        <v>364</v>
      </c>
      <c r="S127" s="172" t="s">
        <v>221</v>
      </c>
      <c r="T127" s="173" t="s">
        <v>243</v>
      </c>
      <c r="U127" s="160">
        <v>11.32</v>
      </c>
      <c r="V127" s="160">
        <f>ROUND(E127*U127,2)</f>
        <v>6.79</v>
      </c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271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185" t="s">
        <v>372</v>
      </c>
      <c r="D128" s="179"/>
      <c r="E128" s="180">
        <v>0.6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248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186" t="s">
        <v>249</v>
      </c>
      <c r="D129" s="181"/>
      <c r="E129" s="182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248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87" t="s">
        <v>373</v>
      </c>
      <c r="D130" s="181"/>
      <c r="E130" s="182">
        <v>21.04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248</v>
      </c>
      <c r="AH130" s="150">
        <v>2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187" t="s">
        <v>374</v>
      </c>
      <c r="D131" s="181"/>
      <c r="E131" s="182">
        <v>3.52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248</v>
      </c>
      <c r="AH131" s="150">
        <v>2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186" t="s">
        <v>251</v>
      </c>
      <c r="D132" s="181"/>
      <c r="E132" s="182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248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ht="22.5" outlineLevel="1" x14ac:dyDescent="0.2">
      <c r="A133" s="167">
        <v>28</v>
      </c>
      <c r="B133" s="168" t="s">
        <v>375</v>
      </c>
      <c r="C133" s="176" t="s">
        <v>376</v>
      </c>
      <c r="D133" s="169" t="s">
        <v>241</v>
      </c>
      <c r="E133" s="170">
        <v>3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0</v>
      </c>
      <c r="O133" s="172">
        <f>ROUND(E133*N133,2)</f>
        <v>0</v>
      </c>
      <c r="P133" s="172">
        <v>2.2000000000000002</v>
      </c>
      <c r="Q133" s="172">
        <f>ROUND(E133*P133,2)</f>
        <v>6.6</v>
      </c>
      <c r="R133" s="172" t="s">
        <v>364</v>
      </c>
      <c r="S133" s="172" t="s">
        <v>221</v>
      </c>
      <c r="T133" s="173" t="s">
        <v>243</v>
      </c>
      <c r="U133" s="160">
        <v>11.05</v>
      </c>
      <c r="V133" s="160">
        <f>ROUND(E133*U133,2)</f>
        <v>33.15</v>
      </c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271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185" t="s">
        <v>377</v>
      </c>
      <c r="D134" s="179"/>
      <c r="E134" s="180">
        <v>3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248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86" t="s">
        <v>249</v>
      </c>
      <c r="D135" s="181"/>
      <c r="E135" s="182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248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187" t="s">
        <v>378</v>
      </c>
      <c r="D136" s="181"/>
      <c r="E136" s="182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248</v>
      </c>
      <c r="AH136" s="150">
        <v>2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87" t="s">
        <v>379</v>
      </c>
      <c r="D137" s="181"/>
      <c r="E137" s="182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248</v>
      </c>
      <c r="AH137" s="150">
        <v>2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187" t="s">
        <v>380</v>
      </c>
      <c r="D138" s="181"/>
      <c r="E138" s="182">
        <v>83.1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248</v>
      </c>
      <c r="AH138" s="150">
        <v>2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187" t="s">
        <v>381</v>
      </c>
      <c r="D139" s="181"/>
      <c r="E139" s="182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248</v>
      </c>
      <c r="AH139" s="150">
        <v>2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187" t="s">
        <v>382</v>
      </c>
      <c r="D140" s="181"/>
      <c r="E140" s="182">
        <v>89.39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248</v>
      </c>
      <c r="AH140" s="150">
        <v>2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87" t="s">
        <v>383</v>
      </c>
      <c r="D141" s="181"/>
      <c r="E141" s="182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248</v>
      </c>
      <c r="AH141" s="150">
        <v>2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187" t="s">
        <v>384</v>
      </c>
      <c r="D142" s="181"/>
      <c r="E142" s="182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248</v>
      </c>
      <c r="AH142" s="150">
        <v>2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187" t="s">
        <v>385</v>
      </c>
      <c r="D143" s="181"/>
      <c r="E143" s="182">
        <v>118.24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248</v>
      </c>
      <c r="AH143" s="150">
        <v>2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187" t="s">
        <v>386</v>
      </c>
      <c r="D144" s="181"/>
      <c r="E144" s="182">
        <v>-24.6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248</v>
      </c>
      <c r="AH144" s="150">
        <v>2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186" t="s">
        <v>251</v>
      </c>
      <c r="D145" s="181"/>
      <c r="E145" s="182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248</v>
      </c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ht="22.5" outlineLevel="1" x14ac:dyDescent="0.2">
      <c r="A146" s="167">
        <v>29</v>
      </c>
      <c r="B146" s="168" t="s">
        <v>387</v>
      </c>
      <c r="C146" s="176" t="s">
        <v>388</v>
      </c>
      <c r="D146" s="169" t="s">
        <v>254</v>
      </c>
      <c r="E146" s="170">
        <v>290.7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0</v>
      </c>
      <c r="O146" s="172">
        <f>ROUND(E146*N146,2)</f>
        <v>0</v>
      </c>
      <c r="P146" s="172">
        <v>1.0500000000000002E-3</v>
      </c>
      <c r="Q146" s="172">
        <f>ROUND(E146*P146,2)</f>
        <v>0.31</v>
      </c>
      <c r="R146" s="172" t="s">
        <v>364</v>
      </c>
      <c r="S146" s="172" t="s">
        <v>221</v>
      </c>
      <c r="T146" s="173" t="s">
        <v>243</v>
      </c>
      <c r="U146" s="160">
        <v>9.9000000000000005E-2</v>
      </c>
      <c r="V146" s="160">
        <f>ROUND(E146*U146,2)</f>
        <v>28.78</v>
      </c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271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185" t="s">
        <v>339</v>
      </c>
      <c r="D147" s="179"/>
      <c r="E147" s="180">
        <v>290.7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248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ht="22.5" outlineLevel="1" x14ac:dyDescent="0.2">
      <c r="A148" s="167">
        <v>30</v>
      </c>
      <c r="B148" s="168" t="s">
        <v>389</v>
      </c>
      <c r="C148" s="176" t="s">
        <v>390</v>
      </c>
      <c r="D148" s="169" t="s">
        <v>254</v>
      </c>
      <c r="E148" s="170">
        <v>290.7</v>
      </c>
      <c r="F148" s="171"/>
      <c r="G148" s="172">
        <f>ROUND(E148*F148,2)</f>
        <v>0</v>
      </c>
      <c r="H148" s="171"/>
      <c r="I148" s="172">
        <f>ROUND(E148*H148,2)</f>
        <v>0</v>
      </c>
      <c r="J148" s="171"/>
      <c r="K148" s="172">
        <f>ROUND(E148*J148,2)</f>
        <v>0</v>
      </c>
      <c r="L148" s="172">
        <v>21</v>
      </c>
      <c r="M148" s="172">
        <f>G148*(1+L148/100)</f>
        <v>0</v>
      </c>
      <c r="N148" s="172">
        <v>0</v>
      </c>
      <c r="O148" s="172">
        <f>ROUND(E148*N148,2)</f>
        <v>0</v>
      </c>
      <c r="P148" s="172">
        <v>0</v>
      </c>
      <c r="Q148" s="172">
        <f>ROUND(E148*P148,2)</f>
        <v>0</v>
      </c>
      <c r="R148" s="172" t="s">
        <v>364</v>
      </c>
      <c r="S148" s="172" t="s">
        <v>221</v>
      </c>
      <c r="T148" s="173" t="s">
        <v>243</v>
      </c>
      <c r="U148" s="160">
        <v>0.11550000000000001</v>
      </c>
      <c r="V148" s="160">
        <f>ROUND(E148*U148,2)</f>
        <v>33.58</v>
      </c>
      <c r="W148" s="16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271</v>
      </c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185" t="s">
        <v>339</v>
      </c>
      <c r="D149" s="179"/>
      <c r="E149" s="180">
        <v>290.7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248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67">
        <v>31</v>
      </c>
      <c r="B150" s="168" t="s">
        <v>391</v>
      </c>
      <c r="C150" s="176" t="s">
        <v>392</v>
      </c>
      <c r="D150" s="169" t="s">
        <v>254</v>
      </c>
      <c r="E150" s="170">
        <v>290.7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0</v>
      </c>
      <c r="O150" s="172">
        <f>ROUND(E150*N150,2)</f>
        <v>0</v>
      </c>
      <c r="P150" s="172">
        <v>0.02</v>
      </c>
      <c r="Q150" s="172">
        <f>ROUND(E150*P150,2)</f>
        <v>5.81</v>
      </c>
      <c r="R150" s="172" t="s">
        <v>364</v>
      </c>
      <c r="S150" s="172" t="s">
        <v>221</v>
      </c>
      <c r="T150" s="173" t="s">
        <v>243</v>
      </c>
      <c r="U150" s="160">
        <v>0.23</v>
      </c>
      <c r="V150" s="160">
        <f>ROUND(E150*U150,2)</f>
        <v>66.86</v>
      </c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271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247" t="s">
        <v>393</v>
      </c>
      <c r="D151" s="248"/>
      <c r="E151" s="248"/>
      <c r="F151" s="248"/>
      <c r="G151" s="248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246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57"/>
      <c r="B152" s="158"/>
      <c r="C152" s="185" t="s">
        <v>339</v>
      </c>
      <c r="D152" s="179"/>
      <c r="E152" s="180">
        <v>290.7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248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186" t="s">
        <v>249</v>
      </c>
      <c r="D153" s="181"/>
      <c r="E153" s="182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248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87" t="s">
        <v>378</v>
      </c>
      <c r="D154" s="181"/>
      <c r="E154" s="182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248</v>
      </c>
      <c r="AH154" s="150">
        <v>2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187" t="s">
        <v>379</v>
      </c>
      <c r="D155" s="181"/>
      <c r="E155" s="182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248</v>
      </c>
      <c r="AH155" s="150">
        <v>2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187" t="s">
        <v>380</v>
      </c>
      <c r="D156" s="181"/>
      <c r="E156" s="182">
        <v>83.1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248</v>
      </c>
      <c r="AH156" s="150">
        <v>2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57"/>
      <c r="B157" s="158"/>
      <c r="C157" s="187" t="s">
        <v>381</v>
      </c>
      <c r="D157" s="181"/>
      <c r="E157" s="182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248</v>
      </c>
      <c r="AH157" s="150">
        <v>2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87" t="s">
        <v>382</v>
      </c>
      <c r="D158" s="181"/>
      <c r="E158" s="182">
        <v>89.39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248</v>
      </c>
      <c r="AH158" s="150">
        <v>2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187" t="s">
        <v>383</v>
      </c>
      <c r="D159" s="181"/>
      <c r="E159" s="182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248</v>
      </c>
      <c r="AH159" s="150">
        <v>2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57"/>
      <c r="B160" s="158"/>
      <c r="C160" s="187" t="s">
        <v>384</v>
      </c>
      <c r="D160" s="181"/>
      <c r="E160" s="182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248</v>
      </c>
      <c r="AH160" s="150">
        <v>2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87" t="s">
        <v>385</v>
      </c>
      <c r="D161" s="181"/>
      <c r="E161" s="182">
        <v>118.24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248</v>
      </c>
      <c r="AH161" s="150">
        <v>2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86" t="s">
        <v>251</v>
      </c>
      <c r="D162" s="181"/>
      <c r="E162" s="182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248</v>
      </c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67">
        <v>32</v>
      </c>
      <c r="B163" s="168" t="s">
        <v>394</v>
      </c>
      <c r="C163" s="176" t="s">
        <v>395</v>
      </c>
      <c r="D163" s="169" t="s">
        <v>280</v>
      </c>
      <c r="E163" s="170">
        <v>74.3</v>
      </c>
      <c r="F163" s="171"/>
      <c r="G163" s="172">
        <f>ROUND(E163*F163,2)</f>
        <v>0</v>
      </c>
      <c r="H163" s="171"/>
      <c r="I163" s="172">
        <f>ROUND(E163*H163,2)</f>
        <v>0</v>
      </c>
      <c r="J163" s="171"/>
      <c r="K163" s="172">
        <f>ROUND(E163*J163,2)</f>
        <v>0</v>
      </c>
      <c r="L163" s="172">
        <v>21</v>
      </c>
      <c r="M163" s="172">
        <f>G163*(1+L163/100)</f>
        <v>0</v>
      </c>
      <c r="N163" s="172">
        <v>0</v>
      </c>
      <c r="O163" s="172">
        <f>ROUND(E163*N163,2)</f>
        <v>0</v>
      </c>
      <c r="P163" s="172">
        <v>4.0000000000000002E-4</v>
      </c>
      <c r="Q163" s="172">
        <f>ROUND(E163*P163,2)</f>
        <v>0.03</v>
      </c>
      <c r="R163" s="172" t="s">
        <v>364</v>
      </c>
      <c r="S163" s="172" t="s">
        <v>221</v>
      </c>
      <c r="T163" s="173" t="s">
        <v>243</v>
      </c>
      <c r="U163" s="160">
        <v>7.0000000000000007E-2</v>
      </c>
      <c r="V163" s="160">
        <f>ROUND(E163*U163,2)</f>
        <v>5.2</v>
      </c>
      <c r="W163" s="16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271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185" t="s">
        <v>396</v>
      </c>
      <c r="D164" s="179"/>
      <c r="E164" s="180">
        <v>74.3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248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">
      <c r="A165" s="167">
        <v>33</v>
      </c>
      <c r="B165" s="168" t="s">
        <v>397</v>
      </c>
      <c r="C165" s="176" t="s">
        <v>398</v>
      </c>
      <c r="D165" s="169" t="s">
        <v>310</v>
      </c>
      <c r="E165" s="170">
        <v>2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72">
        <v>0</v>
      </c>
      <c r="O165" s="172">
        <f>ROUND(E165*N165,2)</f>
        <v>0</v>
      </c>
      <c r="P165" s="172">
        <v>0</v>
      </c>
      <c r="Q165" s="172">
        <f>ROUND(E165*P165,2)</f>
        <v>0</v>
      </c>
      <c r="R165" s="172" t="s">
        <v>364</v>
      </c>
      <c r="S165" s="172" t="s">
        <v>221</v>
      </c>
      <c r="T165" s="173" t="s">
        <v>243</v>
      </c>
      <c r="U165" s="160">
        <v>0.05</v>
      </c>
      <c r="V165" s="160">
        <f>ROUND(E165*U165,2)</f>
        <v>0.1</v>
      </c>
      <c r="W165" s="16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271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247" t="s">
        <v>399</v>
      </c>
      <c r="D166" s="248"/>
      <c r="E166" s="248"/>
      <c r="F166" s="248"/>
      <c r="G166" s="248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246</v>
      </c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">
      <c r="A167" s="157"/>
      <c r="B167" s="158"/>
      <c r="C167" s="185" t="s">
        <v>400</v>
      </c>
      <c r="D167" s="179"/>
      <c r="E167" s="180">
        <v>1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248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57"/>
      <c r="B168" s="158"/>
      <c r="C168" s="185" t="s">
        <v>401</v>
      </c>
      <c r="D168" s="179"/>
      <c r="E168" s="180">
        <v>1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248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ht="33.75" outlineLevel="1" x14ac:dyDescent="0.2">
      <c r="A169" s="167">
        <v>34</v>
      </c>
      <c r="B169" s="168" t="s">
        <v>402</v>
      </c>
      <c r="C169" s="176" t="s">
        <v>403</v>
      </c>
      <c r="D169" s="169" t="s">
        <v>254</v>
      </c>
      <c r="E169" s="170">
        <v>2.6</v>
      </c>
      <c r="F169" s="171"/>
      <c r="G169" s="172">
        <f>ROUND(E169*F169,2)</f>
        <v>0</v>
      </c>
      <c r="H169" s="171"/>
      <c r="I169" s="172">
        <f>ROUND(E169*H169,2)</f>
        <v>0</v>
      </c>
      <c r="J169" s="171"/>
      <c r="K169" s="172">
        <f>ROUND(E169*J169,2)</f>
        <v>0</v>
      </c>
      <c r="L169" s="172">
        <v>21</v>
      </c>
      <c r="M169" s="172">
        <f>G169*(1+L169/100)</f>
        <v>0</v>
      </c>
      <c r="N169" s="172">
        <v>1.17E-3</v>
      </c>
      <c r="O169" s="172">
        <f>ROUND(E169*N169,2)</f>
        <v>0</v>
      </c>
      <c r="P169" s="172">
        <v>7.6000000000000012E-2</v>
      </c>
      <c r="Q169" s="172">
        <f>ROUND(E169*P169,2)</f>
        <v>0.2</v>
      </c>
      <c r="R169" s="172" t="s">
        <v>364</v>
      </c>
      <c r="S169" s="172" t="s">
        <v>221</v>
      </c>
      <c r="T169" s="173" t="s">
        <v>243</v>
      </c>
      <c r="U169" s="160">
        <v>0.93900000000000006</v>
      </c>
      <c r="V169" s="160">
        <f>ROUND(E169*U169,2)</f>
        <v>2.44</v>
      </c>
      <c r="W169" s="16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271</v>
      </c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185" t="s">
        <v>404</v>
      </c>
      <c r="D170" s="179"/>
      <c r="E170" s="180">
        <v>1.2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248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185" t="s">
        <v>405</v>
      </c>
      <c r="D171" s="179"/>
      <c r="E171" s="180">
        <v>1.4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248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ht="33.75" outlineLevel="1" x14ac:dyDescent="0.2">
      <c r="A172" s="167">
        <v>35</v>
      </c>
      <c r="B172" s="168" t="s">
        <v>406</v>
      </c>
      <c r="C172" s="176" t="s">
        <v>407</v>
      </c>
      <c r="D172" s="169" t="s">
        <v>254</v>
      </c>
      <c r="E172" s="170">
        <v>34.15</v>
      </c>
      <c r="F172" s="171"/>
      <c r="G172" s="172">
        <f>ROUND(E172*F172,2)</f>
        <v>0</v>
      </c>
      <c r="H172" s="171"/>
      <c r="I172" s="172">
        <f>ROUND(E172*H172,2)</f>
        <v>0</v>
      </c>
      <c r="J172" s="171"/>
      <c r="K172" s="172">
        <f>ROUND(E172*J172,2)</f>
        <v>0</v>
      </c>
      <c r="L172" s="172">
        <v>21</v>
      </c>
      <c r="M172" s="172">
        <f>G172*(1+L172/100)</f>
        <v>0</v>
      </c>
      <c r="N172" s="172">
        <v>5.4000000000000001E-4</v>
      </c>
      <c r="O172" s="172">
        <f>ROUND(E172*N172,2)</f>
        <v>0.02</v>
      </c>
      <c r="P172" s="172">
        <v>0.18</v>
      </c>
      <c r="Q172" s="172">
        <f>ROUND(E172*P172,2)</f>
        <v>6.15</v>
      </c>
      <c r="R172" s="172" t="s">
        <v>364</v>
      </c>
      <c r="S172" s="172" t="s">
        <v>221</v>
      </c>
      <c r="T172" s="173" t="s">
        <v>243</v>
      </c>
      <c r="U172" s="160">
        <v>0.30900000000000005</v>
      </c>
      <c r="V172" s="160">
        <f>ROUND(E172*U172,2)</f>
        <v>10.55</v>
      </c>
      <c r="W172" s="16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271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247" t="s">
        <v>408</v>
      </c>
      <c r="D173" s="248"/>
      <c r="E173" s="248"/>
      <c r="F173" s="248"/>
      <c r="G173" s="248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246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185" t="s">
        <v>409</v>
      </c>
      <c r="D174" s="179"/>
      <c r="E174" s="180">
        <v>18.649999999999999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248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186" t="s">
        <v>249</v>
      </c>
      <c r="D175" s="181"/>
      <c r="E175" s="182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248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187" t="s">
        <v>410</v>
      </c>
      <c r="D176" s="181"/>
      <c r="E176" s="182">
        <v>18.649999999999999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248</v>
      </c>
      <c r="AH176" s="150">
        <v>2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186" t="s">
        <v>251</v>
      </c>
      <c r="D177" s="181"/>
      <c r="E177" s="182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248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57"/>
      <c r="B178" s="158"/>
      <c r="C178" s="185" t="s">
        <v>336</v>
      </c>
      <c r="D178" s="179"/>
      <c r="E178" s="180">
        <v>15.5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248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186" t="s">
        <v>249</v>
      </c>
      <c r="D179" s="181"/>
      <c r="E179" s="182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248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57"/>
      <c r="B180" s="158"/>
      <c r="C180" s="187" t="s">
        <v>276</v>
      </c>
      <c r="D180" s="181"/>
      <c r="E180" s="182">
        <v>15.5</v>
      </c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248</v>
      </c>
      <c r="AH180" s="150">
        <v>2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57"/>
      <c r="B181" s="158"/>
      <c r="C181" s="186" t="s">
        <v>251</v>
      </c>
      <c r="D181" s="181"/>
      <c r="E181" s="182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248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ht="22.5" outlineLevel="1" x14ac:dyDescent="0.2">
      <c r="A182" s="167">
        <v>36</v>
      </c>
      <c r="B182" s="168" t="s">
        <v>411</v>
      </c>
      <c r="C182" s="176" t="s">
        <v>412</v>
      </c>
      <c r="D182" s="169" t="s">
        <v>310</v>
      </c>
      <c r="E182" s="170">
        <v>56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2">
        <v>0</v>
      </c>
      <c r="O182" s="172">
        <f>ROUND(E182*N182,2)</f>
        <v>0</v>
      </c>
      <c r="P182" s="172">
        <v>0.09</v>
      </c>
      <c r="Q182" s="172">
        <f>ROUND(E182*P182,2)</f>
        <v>5.04</v>
      </c>
      <c r="R182" s="172" t="s">
        <v>364</v>
      </c>
      <c r="S182" s="172" t="s">
        <v>221</v>
      </c>
      <c r="T182" s="173" t="s">
        <v>243</v>
      </c>
      <c r="U182" s="160">
        <v>1.2549999999999999</v>
      </c>
      <c r="V182" s="160">
        <f>ROUND(E182*U182,2)</f>
        <v>70.28</v>
      </c>
      <c r="W182" s="16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244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57"/>
      <c r="B183" s="158"/>
      <c r="C183" s="247" t="s">
        <v>413</v>
      </c>
      <c r="D183" s="248"/>
      <c r="E183" s="248"/>
      <c r="F183" s="248"/>
      <c r="G183" s="248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246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185" t="s">
        <v>312</v>
      </c>
      <c r="D184" s="179"/>
      <c r="E184" s="180">
        <v>56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248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ht="22.5" outlineLevel="1" x14ac:dyDescent="0.2">
      <c r="A185" s="167">
        <v>37</v>
      </c>
      <c r="B185" s="168" t="s">
        <v>414</v>
      </c>
      <c r="C185" s="176" t="s">
        <v>415</v>
      </c>
      <c r="D185" s="169" t="s">
        <v>280</v>
      </c>
      <c r="E185" s="170">
        <v>176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2">
        <v>4.9000000000000009E-4</v>
      </c>
      <c r="O185" s="172">
        <f>ROUND(E185*N185,2)</f>
        <v>0.09</v>
      </c>
      <c r="P185" s="172">
        <v>3.8000000000000006E-2</v>
      </c>
      <c r="Q185" s="172">
        <f>ROUND(E185*P185,2)</f>
        <v>6.69</v>
      </c>
      <c r="R185" s="172" t="s">
        <v>364</v>
      </c>
      <c r="S185" s="172" t="s">
        <v>221</v>
      </c>
      <c r="T185" s="173" t="s">
        <v>243</v>
      </c>
      <c r="U185" s="160">
        <v>0.59499999999999997</v>
      </c>
      <c r="V185" s="160">
        <f>ROUND(E185*U185,2)</f>
        <v>104.72</v>
      </c>
      <c r="W185" s="16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271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185" t="s">
        <v>416</v>
      </c>
      <c r="D186" s="179"/>
      <c r="E186" s="180">
        <v>176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248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ht="33.75" outlineLevel="1" x14ac:dyDescent="0.2">
      <c r="A187" s="167">
        <v>38</v>
      </c>
      <c r="B187" s="168" t="s">
        <v>417</v>
      </c>
      <c r="C187" s="176" t="s">
        <v>418</v>
      </c>
      <c r="D187" s="169" t="s">
        <v>280</v>
      </c>
      <c r="E187" s="170">
        <v>0.8</v>
      </c>
      <c r="F187" s="171"/>
      <c r="G187" s="172">
        <f>ROUND(E187*F187,2)</f>
        <v>0</v>
      </c>
      <c r="H187" s="171"/>
      <c r="I187" s="172">
        <f>ROUND(E187*H187,2)</f>
        <v>0</v>
      </c>
      <c r="J187" s="171"/>
      <c r="K187" s="172">
        <f>ROUND(E187*J187,2)</f>
        <v>0</v>
      </c>
      <c r="L187" s="172">
        <v>21</v>
      </c>
      <c r="M187" s="172">
        <f>G187*(1+L187/100)</f>
        <v>0</v>
      </c>
      <c r="N187" s="172">
        <v>0</v>
      </c>
      <c r="O187" s="172">
        <f>ROUND(E187*N187,2)</f>
        <v>0</v>
      </c>
      <c r="P187" s="172">
        <v>4.2000000000000003E-2</v>
      </c>
      <c r="Q187" s="172">
        <f>ROUND(E187*P187,2)</f>
        <v>0.03</v>
      </c>
      <c r="R187" s="172" t="s">
        <v>364</v>
      </c>
      <c r="S187" s="172" t="s">
        <v>221</v>
      </c>
      <c r="T187" s="173" t="s">
        <v>243</v>
      </c>
      <c r="U187" s="160">
        <v>0.71499999999999997</v>
      </c>
      <c r="V187" s="160">
        <f>ROUND(E187*U187,2)</f>
        <v>0.56999999999999995</v>
      </c>
      <c r="W187" s="16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271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185" t="s">
        <v>419</v>
      </c>
      <c r="D188" s="179"/>
      <c r="E188" s="180">
        <v>0.8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248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ht="22.5" outlineLevel="1" x14ac:dyDescent="0.2">
      <c r="A189" s="167">
        <v>39</v>
      </c>
      <c r="B189" s="168" t="s">
        <v>420</v>
      </c>
      <c r="C189" s="176" t="s">
        <v>421</v>
      </c>
      <c r="D189" s="169" t="s">
        <v>254</v>
      </c>
      <c r="E189" s="170">
        <v>480.85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72">
        <v>0</v>
      </c>
      <c r="O189" s="172">
        <f>ROUND(E189*N189,2)</f>
        <v>0</v>
      </c>
      <c r="P189" s="172">
        <v>6.8000000000000005E-2</v>
      </c>
      <c r="Q189" s="172">
        <f>ROUND(E189*P189,2)</f>
        <v>32.700000000000003</v>
      </c>
      <c r="R189" s="172" t="s">
        <v>364</v>
      </c>
      <c r="S189" s="172" t="s">
        <v>221</v>
      </c>
      <c r="T189" s="173" t="s">
        <v>243</v>
      </c>
      <c r="U189" s="160">
        <v>0.3</v>
      </c>
      <c r="V189" s="160">
        <f>ROUND(E189*U189,2)</f>
        <v>144.26</v>
      </c>
      <c r="W189" s="16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271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57"/>
      <c r="B190" s="158"/>
      <c r="C190" s="247" t="s">
        <v>422</v>
      </c>
      <c r="D190" s="248"/>
      <c r="E190" s="248"/>
      <c r="F190" s="248"/>
      <c r="G190" s="248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246</v>
      </c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57"/>
      <c r="B191" s="158"/>
      <c r="C191" s="185" t="s">
        <v>423</v>
      </c>
      <c r="D191" s="179"/>
      <c r="E191" s="180">
        <v>480.85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248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ht="22.5" outlineLevel="1" x14ac:dyDescent="0.2">
      <c r="A192" s="167">
        <v>40</v>
      </c>
      <c r="B192" s="168" t="s">
        <v>424</v>
      </c>
      <c r="C192" s="176" t="s">
        <v>425</v>
      </c>
      <c r="D192" s="169" t="s">
        <v>310</v>
      </c>
      <c r="E192" s="170">
        <v>2</v>
      </c>
      <c r="F192" s="171"/>
      <c r="G192" s="172">
        <f>ROUND(E192*F192,2)</f>
        <v>0</v>
      </c>
      <c r="H192" s="171"/>
      <c r="I192" s="172">
        <f>ROUND(E192*H192,2)</f>
        <v>0</v>
      </c>
      <c r="J192" s="171"/>
      <c r="K192" s="172">
        <f>ROUND(E192*J192,2)</f>
        <v>0</v>
      </c>
      <c r="L192" s="172">
        <v>21</v>
      </c>
      <c r="M192" s="172">
        <f>G192*(1+L192/100)</f>
        <v>0</v>
      </c>
      <c r="N192" s="172">
        <v>0</v>
      </c>
      <c r="O192" s="172">
        <f>ROUND(E192*N192,2)</f>
        <v>0</v>
      </c>
      <c r="P192" s="172">
        <v>1.8000000000000002E-3</v>
      </c>
      <c r="Q192" s="172">
        <f>ROUND(E192*P192,2)</f>
        <v>0</v>
      </c>
      <c r="R192" s="172" t="s">
        <v>426</v>
      </c>
      <c r="S192" s="172" t="s">
        <v>221</v>
      </c>
      <c r="T192" s="173" t="s">
        <v>243</v>
      </c>
      <c r="U192" s="160">
        <v>0.11</v>
      </c>
      <c r="V192" s="160">
        <f>ROUND(E192*U192,2)</f>
        <v>0.22</v>
      </c>
      <c r="W192" s="16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244</v>
      </c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ht="22.5" outlineLevel="1" x14ac:dyDescent="0.2">
      <c r="A193" s="167">
        <v>41</v>
      </c>
      <c r="B193" s="168" t="s">
        <v>427</v>
      </c>
      <c r="C193" s="176" t="s">
        <v>428</v>
      </c>
      <c r="D193" s="169" t="s">
        <v>254</v>
      </c>
      <c r="E193" s="170">
        <v>36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2">
        <v>0</v>
      </c>
      <c r="O193" s="172">
        <f>ROUND(E193*N193,2)</f>
        <v>0</v>
      </c>
      <c r="P193" s="172">
        <v>1E-3</v>
      </c>
      <c r="Q193" s="172">
        <f>ROUND(E193*P193,2)</f>
        <v>0.04</v>
      </c>
      <c r="R193" s="172" t="s">
        <v>429</v>
      </c>
      <c r="S193" s="172" t="s">
        <v>221</v>
      </c>
      <c r="T193" s="173" t="s">
        <v>243</v>
      </c>
      <c r="U193" s="160">
        <v>0.255</v>
      </c>
      <c r="V193" s="160">
        <f>ROUND(E193*U193,2)</f>
        <v>9.18</v>
      </c>
      <c r="W193" s="16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271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57"/>
      <c r="B194" s="158"/>
      <c r="C194" s="185" t="s">
        <v>430</v>
      </c>
      <c r="D194" s="179"/>
      <c r="E194" s="18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248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">
      <c r="A195" s="157"/>
      <c r="B195" s="158"/>
      <c r="C195" s="185" t="s">
        <v>431</v>
      </c>
      <c r="D195" s="179"/>
      <c r="E195" s="180">
        <v>36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248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ht="22.5" outlineLevel="1" x14ac:dyDescent="0.2">
      <c r="A196" s="167">
        <v>42</v>
      </c>
      <c r="B196" s="168" t="s">
        <v>432</v>
      </c>
      <c r="C196" s="176" t="s">
        <v>433</v>
      </c>
      <c r="D196" s="169" t="s">
        <v>434</v>
      </c>
      <c r="E196" s="170">
        <v>50</v>
      </c>
      <c r="F196" s="171"/>
      <c r="G196" s="172">
        <f>ROUND(E196*F196,2)</f>
        <v>0</v>
      </c>
      <c r="H196" s="171"/>
      <c r="I196" s="172">
        <f>ROUND(E196*H196,2)</f>
        <v>0</v>
      </c>
      <c r="J196" s="171"/>
      <c r="K196" s="172">
        <f>ROUND(E196*J196,2)</f>
        <v>0</v>
      </c>
      <c r="L196" s="172">
        <v>21</v>
      </c>
      <c r="M196" s="172">
        <f>G196*(1+L196/100)</f>
        <v>0</v>
      </c>
      <c r="N196" s="172">
        <v>0</v>
      </c>
      <c r="O196" s="172">
        <f>ROUND(E196*N196,2)</f>
        <v>0</v>
      </c>
      <c r="P196" s="172">
        <v>0</v>
      </c>
      <c r="Q196" s="172">
        <f>ROUND(E196*P196,2)</f>
        <v>0</v>
      </c>
      <c r="R196" s="172"/>
      <c r="S196" s="172" t="s">
        <v>360</v>
      </c>
      <c r="T196" s="173" t="s">
        <v>222</v>
      </c>
      <c r="U196" s="160">
        <v>0</v>
      </c>
      <c r="V196" s="160">
        <f>ROUND(E196*U196,2)</f>
        <v>0</v>
      </c>
      <c r="W196" s="16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435</v>
      </c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x14ac:dyDescent="0.2">
      <c r="A197" s="153" t="s">
        <v>216</v>
      </c>
      <c r="B197" s="154" t="s">
        <v>149</v>
      </c>
      <c r="C197" s="175" t="s">
        <v>151</v>
      </c>
      <c r="D197" s="163"/>
      <c r="E197" s="164"/>
      <c r="F197" s="165"/>
      <c r="G197" s="165">
        <f>SUMIF(AG198:AG199,"&lt;&gt;NOR",G198:G199)</f>
        <v>0</v>
      </c>
      <c r="H197" s="165"/>
      <c r="I197" s="165">
        <f>SUM(I198:I199)</f>
        <v>0</v>
      </c>
      <c r="J197" s="165"/>
      <c r="K197" s="165">
        <f>SUM(K198:K199)</f>
        <v>0</v>
      </c>
      <c r="L197" s="165"/>
      <c r="M197" s="165">
        <f>SUM(M198:M199)</f>
        <v>0</v>
      </c>
      <c r="N197" s="165"/>
      <c r="O197" s="165">
        <f>SUM(O198:O199)</f>
        <v>0</v>
      </c>
      <c r="P197" s="165"/>
      <c r="Q197" s="165">
        <f>SUM(Q198:Q199)</f>
        <v>0</v>
      </c>
      <c r="R197" s="165"/>
      <c r="S197" s="165"/>
      <c r="T197" s="166"/>
      <c r="U197" s="162"/>
      <c r="V197" s="162">
        <f>SUM(V198:V199)</f>
        <v>30.51</v>
      </c>
      <c r="W197" s="162"/>
      <c r="AG197" t="s">
        <v>217</v>
      </c>
    </row>
    <row r="198" spans="1:60" ht="33.75" outlineLevel="1" x14ac:dyDescent="0.2">
      <c r="A198" s="167">
        <v>43</v>
      </c>
      <c r="B198" s="168" t="s">
        <v>436</v>
      </c>
      <c r="C198" s="176" t="s">
        <v>437</v>
      </c>
      <c r="D198" s="169" t="s">
        <v>265</v>
      </c>
      <c r="E198" s="170">
        <v>16.127840000000003</v>
      </c>
      <c r="F198" s="171"/>
      <c r="G198" s="172">
        <f>ROUND(E198*F198,2)</f>
        <v>0</v>
      </c>
      <c r="H198" s="171"/>
      <c r="I198" s="172">
        <f>ROUND(E198*H198,2)</f>
        <v>0</v>
      </c>
      <c r="J198" s="171"/>
      <c r="K198" s="172">
        <f>ROUND(E198*J198,2)</f>
        <v>0</v>
      </c>
      <c r="L198" s="172">
        <v>21</v>
      </c>
      <c r="M198" s="172">
        <f>G198*(1+L198/100)</f>
        <v>0</v>
      </c>
      <c r="N198" s="172">
        <v>0</v>
      </c>
      <c r="O198" s="172">
        <f>ROUND(E198*N198,2)</f>
        <v>0</v>
      </c>
      <c r="P198" s="172">
        <v>0</v>
      </c>
      <c r="Q198" s="172">
        <f>ROUND(E198*P198,2)</f>
        <v>0</v>
      </c>
      <c r="R198" s="172" t="s">
        <v>270</v>
      </c>
      <c r="S198" s="172" t="s">
        <v>221</v>
      </c>
      <c r="T198" s="173" t="s">
        <v>243</v>
      </c>
      <c r="U198" s="160">
        <v>1.8920000000000001</v>
      </c>
      <c r="V198" s="160">
        <f>ROUND(E198*U198,2)</f>
        <v>30.51</v>
      </c>
      <c r="W198" s="16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438</v>
      </c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">
      <c r="A199" s="157"/>
      <c r="B199" s="158"/>
      <c r="C199" s="247" t="s">
        <v>439</v>
      </c>
      <c r="D199" s="248"/>
      <c r="E199" s="248"/>
      <c r="F199" s="248"/>
      <c r="G199" s="248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246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x14ac:dyDescent="0.2">
      <c r="A200" s="153" t="s">
        <v>216</v>
      </c>
      <c r="B200" s="154" t="s">
        <v>152</v>
      </c>
      <c r="C200" s="175" t="s">
        <v>153</v>
      </c>
      <c r="D200" s="163"/>
      <c r="E200" s="164"/>
      <c r="F200" s="165"/>
      <c r="G200" s="165">
        <f>SUMIF(AG201:AG201,"&lt;&gt;NOR",G201:G201)</f>
        <v>0</v>
      </c>
      <c r="H200" s="165"/>
      <c r="I200" s="165">
        <f>SUM(I201:I201)</f>
        <v>0</v>
      </c>
      <c r="J200" s="165"/>
      <c r="K200" s="165">
        <f>SUM(K201:K201)</f>
        <v>0</v>
      </c>
      <c r="L200" s="165"/>
      <c r="M200" s="165">
        <f>SUM(M201:M201)</f>
        <v>0</v>
      </c>
      <c r="N200" s="165"/>
      <c r="O200" s="165">
        <f>SUM(O201:O201)</f>
        <v>0</v>
      </c>
      <c r="P200" s="165"/>
      <c r="Q200" s="165">
        <f>SUM(Q201:Q201)</f>
        <v>0</v>
      </c>
      <c r="R200" s="165"/>
      <c r="S200" s="165"/>
      <c r="T200" s="166"/>
      <c r="U200" s="162"/>
      <c r="V200" s="162">
        <f>SUM(V201:V201)</f>
        <v>50</v>
      </c>
      <c r="W200" s="162"/>
      <c r="AG200" t="s">
        <v>217</v>
      </c>
    </row>
    <row r="201" spans="1:60" outlineLevel="1" x14ac:dyDescent="0.2">
      <c r="A201" s="167">
        <v>44</v>
      </c>
      <c r="B201" s="168" t="s">
        <v>440</v>
      </c>
      <c r="C201" s="176" t="s">
        <v>441</v>
      </c>
      <c r="D201" s="169" t="s">
        <v>442</v>
      </c>
      <c r="E201" s="170">
        <v>50</v>
      </c>
      <c r="F201" s="171"/>
      <c r="G201" s="172">
        <f>ROUND(E201*F201,2)</f>
        <v>0</v>
      </c>
      <c r="H201" s="171"/>
      <c r="I201" s="172">
        <f>ROUND(E201*H201,2)</f>
        <v>0</v>
      </c>
      <c r="J201" s="171"/>
      <c r="K201" s="172">
        <f>ROUND(E201*J201,2)</f>
        <v>0</v>
      </c>
      <c r="L201" s="172">
        <v>21</v>
      </c>
      <c r="M201" s="172">
        <f>G201*(1+L201/100)</f>
        <v>0</v>
      </c>
      <c r="N201" s="172">
        <v>0</v>
      </c>
      <c r="O201" s="172">
        <f>ROUND(E201*N201,2)</f>
        <v>0</v>
      </c>
      <c r="P201" s="172">
        <v>0</v>
      </c>
      <c r="Q201" s="172">
        <f>ROUND(E201*P201,2)</f>
        <v>0</v>
      </c>
      <c r="R201" s="172"/>
      <c r="S201" s="172" t="s">
        <v>360</v>
      </c>
      <c r="T201" s="173" t="s">
        <v>243</v>
      </c>
      <c r="U201" s="160">
        <v>1</v>
      </c>
      <c r="V201" s="160">
        <f>ROUND(E201*U201,2)</f>
        <v>50</v>
      </c>
      <c r="W201" s="16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443</v>
      </c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x14ac:dyDescent="0.2">
      <c r="A202" s="153" t="s">
        <v>216</v>
      </c>
      <c r="B202" s="154" t="s">
        <v>154</v>
      </c>
      <c r="C202" s="175" t="s">
        <v>155</v>
      </c>
      <c r="D202" s="163"/>
      <c r="E202" s="164"/>
      <c r="F202" s="165"/>
      <c r="G202" s="165">
        <f>SUMIF(AG203:AG249,"&lt;&gt;NOR",G203:G249)</f>
        <v>0</v>
      </c>
      <c r="H202" s="165"/>
      <c r="I202" s="165">
        <f>SUM(I203:I249)</f>
        <v>0</v>
      </c>
      <c r="J202" s="165"/>
      <c r="K202" s="165">
        <f>SUM(K203:K249)</f>
        <v>0</v>
      </c>
      <c r="L202" s="165"/>
      <c r="M202" s="165">
        <f>SUM(M203:M249)</f>
        <v>0</v>
      </c>
      <c r="N202" s="165"/>
      <c r="O202" s="165">
        <f>SUM(O203:O249)</f>
        <v>2.2599999999999998</v>
      </c>
      <c r="P202" s="165"/>
      <c r="Q202" s="165">
        <f>SUM(Q203:Q249)</f>
        <v>0</v>
      </c>
      <c r="R202" s="165"/>
      <c r="S202" s="165"/>
      <c r="T202" s="166"/>
      <c r="U202" s="162"/>
      <c r="V202" s="162">
        <f>SUM(V203:V249)</f>
        <v>260.32</v>
      </c>
      <c r="W202" s="162"/>
      <c r="AG202" t="s">
        <v>217</v>
      </c>
    </row>
    <row r="203" spans="1:60" outlineLevel="1" x14ac:dyDescent="0.2">
      <c r="A203" s="167">
        <v>45</v>
      </c>
      <c r="B203" s="168" t="s">
        <v>444</v>
      </c>
      <c r="C203" s="176" t="s">
        <v>445</v>
      </c>
      <c r="D203" s="169" t="s">
        <v>254</v>
      </c>
      <c r="E203" s="170">
        <v>411.55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72">
        <v>1.2600000000000001E-3</v>
      </c>
      <c r="O203" s="172">
        <f>ROUND(E203*N203,2)</f>
        <v>0.52</v>
      </c>
      <c r="P203" s="172">
        <v>0</v>
      </c>
      <c r="Q203" s="172">
        <f>ROUND(E203*P203,2)</f>
        <v>0</v>
      </c>
      <c r="R203" s="172" t="s">
        <v>446</v>
      </c>
      <c r="S203" s="172" t="s">
        <v>221</v>
      </c>
      <c r="T203" s="173" t="s">
        <v>243</v>
      </c>
      <c r="U203" s="160">
        <v>0.24</v>
      </c>
      <c r="V203" s="160">
        <f>ROUND(E203*U203,2)</f>
        <v>98.77</v>
      </c>
      <c r="W203" s="16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447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">
      <c r="A204" s="157"/>
      <c r="B204" s="158"/>
      <c r="C204" s="185" t="s">
        <v>339</v>
      </c>
      <c r="D204" s="179"/>
      <c r="E204" s="180">
        <v>290.7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248</v>
      </c>
      <c r="AH204" s="150">
        <v>0</v>
      </c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">
      <c r="A205" s="157"/>
      <c r="B205" s="158"/>
      <c r="C205" s="185" t="s">
        <v>448</v>
      </c>
      <c r="D205" s="179"/>
      <c r="E205" s="180">
        <v>7.4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248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 x14ac:dyDescent="0.2">
      <c r="A206" s="157"/>
      <c r="B206" s="158"/>
      <c r="C206" s="185" t="s">
        <v>449</v>
      </c>
      <c r="D206" s="179"/>
      <c r="E206" s="180">
        <v>480.85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248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185" t="s">
        <v>450</v>
      </c>
      <c r="D207" s="179"/>
      <c r="E207" s="180">
        <v>-367.4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248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67">
        <v>46</v>
      </c>
      <c r="B208" s="168" t="s">
        <v>451</v>
      </c>
      <c r="C208" s="176" t="s">
        <v>452</v>
      </c>
      <c r="D208" s="169" t="s">
        <v>254</v>
      </c>
      <c r="E208" s="170">
        <v>367.4</v>
      </c>
      <c r="F208" s="171"/>
      <c r="G208" s="172">
        <f>ROUND(E208*F208,2)</f>
        <v>0</v>
      </c>
      <c r="H208" s="171"/>
      <c r="I208" s="172">
        <f>ROUND(E208*H208,2)</f>
        <v>0</v>
      </c>
      <c r="J208" s="171"/>
      <c r="K208" s="172">
        <f>ROUND(E208*J208,2)</f>
        <v>0</v>
      </c>
      <c r="L208" s="172">
        <v>21</v>
      </c>
      <c r="M208" s="172">
        <f>G208*(1+L208/100)</f>
        <v>0</v>
      </c>
      <c r="N208" s="172">
        <v>4.7300000000000007E-3</v>
      </c>
      <c r="O208" s="172">
        <f>ROUND(E208*N208,2)</f>
        <v>1.74</v>
      </c>
      <c r="P208" s="172">
        <v>0</v>
      </c>
      <c r="Q208" s="172">
        <f>ROUND(E208*P208,2)</f>
        <v>0</v>
      </c>
      <c r="R208" s="172" t="s">
        <v>446</v>
      </c>
      <c r="S208" s="172" t="s">
        <v>221</v>
      </c>
      <c r="T208" s="173" t="s">
        <v>243</v>
      </c>
      <c r="U208" s="160">
        <v>0.38500000000000001</v>
      </c>
      <c r="V208" s="160">
        <f>ROUND(E208*U208,2)</f>
        <v>141.44999999999999</v>
      </c>
      <c r="W208" s="16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447</v>
      </c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57"/>
      <c r="B209" s="158"/>
      <c r="C209" s="185" t="s">
        <v>453</v>
      </c>
      <c r="D209" s="179"/>
      <c r="E209" s="180">
        <v>111.9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248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186" t="s">
        <v>249</v>
      </c>
      <c r="D210" s="181"/>
      <c r="E210" s="182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248</v>
      </c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187" t="s">
        <v>378</v>
      </c>
      <c r="D211" s="181"/>
      <c r="E211" s="182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248</v>
      </c>
      <c r="AH211" s="150">
        <v>2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57"/>
      <c r="B212" s="158"/>
      <c r="C212" s="187" t="s">
        <v>454</v>
      </c>
      <c r="D212" s="181"/>
      <c r="E212" s="182">
        <v>76.569999999999993</v>
      </c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248</v>
      </c>
      <c r="AH212" s="150">
        <v>2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187" t="s">
        <v>383</v>
      </c>
      <c r="D213" s="181"/>
      <c r="E213" s="182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248</v>
      </c>
      <c r="AH213" s="150">
        <v>2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187" t="s">
        <v>455</v>
      </c>
      <c r="D214" s="181"/>
      <c r="E214" s="182">
        <v>35.29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248</v>
      </c>
      <c r="AH214" s="150">
        <v>2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57"/>
      <c r="B215" s="158"/>
      <c r="C215" s="186" t="s">
        <v>251</v>
      </c>
      <c r="D215" s="181"/>
      <c r="E215" s="182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248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185" t="s">
        <v>456</v>
      </c>
      <c r="D216" s="179"/>
      <c r="E216" s="18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248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185" t="s">
        <v>457</v>
      </c>
      <c r="D217" s="179"/>
      <c r="E217" s="180">
        <v>26.46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248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57"/>
      <c r="B218" s="158"/>
      <c r="C218" s="185" t="s">
        <v>458</v>
      </c>
      <c r="D218" s="179"/>
      <c r="E218" s="180">
        <v>26.46</v>
      </c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248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185" t="s">
        <v>459</v>
      </c>
      <c r="D219" s="179"/>
      <c r="E219" s="180">
        <v>18.18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248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">
      <c r="A220" s="157"/>
      <c r="B220" s="158"/>
      <c r="C220" s="185" t="s">
        <v>460</v>
      </c>
      <c r="D220" s="179"/>
      <c r="E220" s="180">
        <v>18.18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248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">
      <c r="A221" s="157"/>
      <c r="B221" s="158"/>
      <c r="C221" s="185" t="s">
        <v>461</v>
      </c>
      <c r="D221" s="179"/>
      <c r="E221" s="180">
        <v>50.94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248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57"/>
      <c r="B222" s="158"/>
      <c r="C222" s="185" t="s">
        <v>462</v>
      </c>
      <c r="D222" s="179"/>
      <c r="E222" s="180">
        <v>11.52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248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185" t="s">
        <v>463</v>
      </c>
      <c r="D223" s="179"/>
      <c r="E223" s="180">
        <v>7.5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248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57"/>
      <c r="B224" s="158"/>
      <c r="C224" s="185" t="s">
        <v>464</v>
      </c>
      <c r="D224" s="179"/>
      <c r="E224" s="180">
        <v>9.2249999999999996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248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57"/>
      <c r="B225" s="158"/>
      <c r="C225" s="185" t="s">
        <v>465</v>
      </c>
      <c r="D225" s="179"/>
      <c r="E225" s="18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248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">
      <c r="A226" s="157"/>
      <c r="B226" s="158"/>
      <c r="C226" s="185" t="s">
        <v>466</v>
      </c>
      <c r="D226" s="179"/>
      <c r="E226" s="180">
        <v>27.9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248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57"/>
      <c r="B227" s="158"/>
      <c r="C227" s="185" t="s">
        <v>467</v>
      </c>
      <c r="D227" s="179"/>
      <c r="E227" s="180">
        <v>27.9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248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57"/>
      <c r="B228" s="158"/>
      <c r="C228" s="185" t="s">
        <v>468</v>
      </c>
      <c r="D228" s="179"/>
      <c r="E228" s="180">
        <v>5.8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248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57"/>
      <c r="B229" s="158"/>
      <c r="C229" s="185" t="s">
        <v>469</v>
      </c>
      <c r="D229" s="179"/>
      <c r="E229" s="180">
        <v>5.8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248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57"/>
      <c r="B230" s="158"/>
      <c r="C230" s="185" t="s">
        <v>470</v>
      </c>
      <c r="D230" s="179"/>
      <c r="E230" s="180">
        <v>19.62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248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">
      <c r="A231" s="157"/>
      <c r="B231" s="158"/>
      <c r="C231" s="185" t="s">
        <v>471</v>
      </c>
      <c r="D231" s="179"/>
      <c r="E231" s="180">
        <v>1.4999999999999999E-2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248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ht="22.5" outlineLevel="1" x14ac:dyDescent="0.2">
      <c r="A232" s="167">
        <v>47</v>
      </c>
      <c r="B232" s="168" t="s">
        <v>472</v>
      </c>
      <c r="C232" s="176" t="s">
        <v>473</v>
      </c>
      <c r="D232" s="169" t="s">
        <v>280</v>
      </c>
      <c r="E232" s="170">
        <v>182.7</v>
      </c>
      <c r="F232" s="171"/>
      <c r="G232" s="172">
        <f>ROUND(E232*F232,2)</f>
        <v>0</v>
      </c>
      <c r="H232" s="171"/>
      <c r="I232" s="172">
        <f>ROUND(E232*H232,2)</f>
        <v>0</v>
      </c>
      <c r="J232" s="171"/>
      <c r="K232" s="172">
        <f>ROUND(E232*J232,2)</f>
        <v>0</v>
      </c>
      <c r="L232" s="172">
        <v>21</v>
      </c>
      <c r="M232" s="172">
        <f>G232*(1+L232/100)</f>
        <v>0</v>
      </c>
      <c r="N232" s="172">
        <v>0</v>
      </c>
      <c r="O232" s="172">
        <f>ROUND(E232*N232,2)</f>
        <v>0</v>
      </c>
      <c r="P232" s="172">
        <v>0</v>
      </c>
      <c r="Q232" s="172">
        <f>ROUND(E232*P232,2)</f>
        <v>0</v>
      </c>
      <c r="R232" s="172" t="s">
        <v>446</v>
      </c>
      <c r="S232" s="172" t="s">
        <v>221</v>
      </c>
      <c r="T232" s="173" t="s">
        <v>243</v>
      </c>
      <c r="U232" s="160">
        <v>0.11</v>
      </c>
      <c r="V232" s="160">
        <f>ROUND(E232*U232,2)</f>
        <v>20.100000000000001</v>
      </c>
      <c r="W232" s="16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447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">
      <c r="A233" s="157"/>
      <c r="B233" s="158"/>
      <c r="C233" s="185" t="s">
        <v>456</v>
      </c>
      <c r="D233" s="179"/>
      <c r="E233" s="18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248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">
      <c r="A234" s="157"/>
      <c r="B234" s="158"/>
      <c r="C234" s="185" t="s">
        <v>474</v>
      </c>
      <c r="D234" s="179"/>
      <c r="E234" s="180">
        <v>20.8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248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">
      <c r="A235" s="157"/>
      <c r="B235" s="158"/>
      <c r="C235" s="185" t="s">
        <v>475</v>
      </c>
      <c r="D235" s="179"/>
      <c r="E235" s="180">
        <v>20.8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248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57"/>
      <c r="B236" s="158"/>
      <c r="C236" s="185" t="s">
        <v>476</v>
      </c>
      <c r="D236" s="179"/>
      <c r="E236" s="180">
        <v>10.9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248</v>
      </c>
      <c r="AH236" s="150">
        <v>0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 x14ac:dyDescent="0.2">
      <c r="A237" s="157"/>
      <c r="B237" s="158"/>
      <c r="C237" s="185" t="s">
        <v>477</v>
      </c>
      <c r="D237" s="179"/>
      <c r="E237" s="180">
        <v>10.9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248</v>
      </c>
      <c r="AH237" s="150">
        <v>0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57"/>
      <c r="B238" s="158"/>
      <c r="C238" s="185" t="s">
        <v>478</v>
      </c>
      <c r="D238" s="179"/>
      <c r="E238" s="180">
        <v>39.4</v>
      </c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248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">
      <c r="A239" s="157"/>
      <c r="B239" s="158"/>
      <c r="C239" s="185" t="s">
        <v>479</v>
      </c>
      <c r="D239" s="179"/>
      <c r="E239" s="180">
        <v>9.3000000000000007</v>
      </c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248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 x14ac:dyDescent="0.2">
      <c r="A240" s="157"/>
      <c r="B240" s="158"/>
      <c r="C240" s="185" t="s">
        <v>480</v>
      </c>
      <c r="D240" s="179"/>
      <c r="E240" s="180">
        <v>5.6</v>
      </c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248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">
      <c r="A241" s="157"/>
      <c r="B241" s="158"/>
      <c r="C241" s="185" t="s">
        <v>481</v>
      </c>
      <c r="D241" s="179"/>
      <c r="E241" s="180">
        <v>4.7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248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">
      <c r="A242" s="157"/>
      <c r="B242" s="158"/>
      <c r="C242" s="185" t="s">
        <v>465</v>
      </c>
      <c r="D242" s="179"/>
      <c r="E242" s="18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248</v>
      </c>
      <c r="AH242" s="150">
        <v>0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 x14ac:dyDescent="0.2">
      <c r="A243" s="157"/>
      <c r="B243" s="158"/>
      <c r="C243" s="185" t="s">
        <v>482</v>
      </c>
      <c r="D243" s="179"/>
      <c r="E243" s="180">
        <v>20.8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248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">
      <c r="A244" s="157"/>
      <c r="B244" s="158"/>
      <c r="C244" s="185" t="s">
        <v>483</v>
      </c>
      <c r="D244" s="179"/>
      <c r="E244" s="180">
        <v>20.8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248</v>
      </c>
      <c r="AH244" s="150">
        <v>0</v>
      </c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">
      <c r="A245" s="157"/>
      <c r="B245" s="158"/>
      <c r="C245" s="185" t="s">
        <v>484</v>
      </c>
      <c r="D245" s="179"/>
      <c r="E245" s="180">
        <v>3.5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248</v>
      </c>
      <c r="AH245" s="150">
        <v>0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">
      <c r="A246" s="157"/>
      <c r="B246" s="158"/>
      <c r="C246" s="185" t="s">
        <v>485</v>
      </c>
      <c r="D246" s="179"/>
      <c r="E246" s="180">
        <v>3.5</v>
      </c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248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 x14ac:dyDescent="0.2">
      <c r="A247" s="157"/>
      <c r="B247" s="158"/>
      <c r="C247" s="185" t="s">
        <v>486</v>
      </c>
      <c r="D247" s="179"/>
      <c r="E247" s="180">
        <v>11.7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248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">
      <c r="A248" s="157">
        <v>48</v>
      </c>
      <c r="B248" s="158" t="s">
        <v>487</v>
      </c>
      <c r="C248" s="188" t="s">
        <v>488</v>
      </c>
      <c r="D248" s="159" t="s">
        <v>51</v>
      </c>
      <c r="E248" s="184"/>
      <c r="F248" s="161"/>
      <c r="G248" s="160">
        <f>ROUND(E248*F248,2)</f>
        <v>0</v>
      </c>
      <c r="H248" s="161"/>
      <c r="I248" s="160">
        <f>ROUND(E248*H248,2)</f>
        <v>0</v>
      </c>
      <c r="J248" s="161"/>
      <c r="K248" s="160">
        <f>ROUND(E248*J248,2)</f>
        <v>0</v>
      </c>
      <c r="L248" s="160">
        <v>21</v>
      </c>
      <c r="M248" s="160">
        <f>G248*(1+L248/100)</f>
        <v>0</v>
      </c>
      <c r="N248" s="160">
        <v>0</v>
      </c>
      <c r="O248" s="160">
        <f>ROUND(E248*N248,2)</f>
        <v>0</v>
      </c>
      <c r="P248" s="160">
        <v>0</v>
      </c>
      <c r="Q248" s="160">
        <f>ROUND(E248*P248,2)</f>
        <v>0</v>
      </c>
      <c r="R248" s="160" t="s">
        <v>446</v>
      </c>
      <c r="S248" s="160" t="s">
        <v>221</v>
      </c>
      <c r="T248" s="160" t="s">
        <v>243</v>
      </c>
      <c r="U248" s="160">
        <v>0</v>
      </c>
      <c r="V248" s="160">
        <f>ROUND(E248*U248,2)</f>
        <v>0</v>
      </c>
      <c r="W248" s="16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438</v>
      </c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 x14ac:dyDescent="0.2">
      <c r="A249" s="157"/>
      <c r="B249" s="158"/>
      <c r="C249" s="251" t="s">
        <v>489</v>
      </c>
      <c r="D249" s="252"/>
      <c r="E249" s="252"/>
      <c r="F249" s="252"/>
      <c r="G249" s="252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246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x14ac:dyDescent="0.2">
      <c r="A250" s="153" t="s">
        <v>216</v>
      </c>
      <c r="B250" s="154" t="s">
        <v>156</v>
      </c>
      <c r="C250" s="175" t="s">
        <v>157</v>
      </c>
      <c r="D250" s="163"/>
      <c r="E250" s="164"/>
      <c r="F250" s="165"/>
      <c r="G250" s="165">
        <f>SUMIF(AG251:AG253,"&lt;&gt;NOR",G251:G253)</f>
        <v>0</v>
      </c>
      <c r="H250" s="165"/>
      <c r="I250" s="165">
        <f>SUM(I251:I253)</f>
        <v>0</v>
      </c>
      <c r="J250" s="165"/>
      <c r="K250" s="165">
        <f>SUM(K251:K253)</f>
        <v>0</v>
      </c>
      <c r="L250" s="165"/>
      <c r="M250" s="165">
        <f>SUM(M251:M253)</f>
        <v>0</v>
      </c>
      <c r="N250" s="165"/>
      <c r="O250" s="165">
        <f>SUM(O251:O253)</f>
        <v>0.24</v>
      </c>
      <c r="P250" s="165"/>
      <c r="Q250" s="165">
        <f>SUM(Q251:Q253)</f>
        <v>0</v>
      </c>
      <c r="R250" s="165"/>
      <c r="S250" s="165"/>
      <c r="T250" s="166"/>
      <c r="U250" s="162"/>
      <c r="V250" s="162">
        <f>SUM(V251:V253)</f>
        <v>0</v>
      </c>
      <c r="W250" s="162"/>
      <c r="AG250" t="s">
        <v>217</v>
      </c>
    </row>
    <row r="251" spans="1:60" outlineLevel="1" x14ac:dyDescent="0.2">
      <c r="A251" s="167">
        <v>49</v>
      </c>
      <c r="B251" s="168" t="s">
        <v>490</v>
      </c>
      <c r="C251" s="176" t="s">
        <v>491</v>
      </c>
      <c r="D251" s="169" t="s">
        <v>310</v>
      </c>
      <c r="E251" s="170">
        <v>8</v>
      </c>
      <c r="F251" s="171"/>
      <c r="G251" s="172">
        <f>ROUND(E251*F251,2)</f>
        <v>0</v>
      </c>
      <c r="H251" s="171"/>
      <c r="I251" s="172">
        <f>ROUND(E251*H251,2)</f>
        <v>0</v>
      </c>
      <c r="J251" s="171"/>
      <c r="K251" s="172">
        <f>ROUND(E251*J251,2)</f>
        <v>0</v>
      </c>
      <c r="L251" s="172">
        <v>21</v>
      </c>
      <c r="M251" s="172">
        <f>G251*(1+L251/100)</f>
        <v>0</v>
      </c>
      <c r="N251" s="172">
        <v>3.031E-2</v>
      </c>
      <c r="O251" s="172">
        <f>ROUND(E251*N251,2)</f>
        <v>0.24</v>
      </c>
      <c r="P251" s="172">
        <v>0</v>
      </c>
      <c r="Q251" s="172">
        <f>ROUND(E251*P251,2)</f>
        <v>0</v>
      </c>
      <c r="R251" s="172"/>
      <c r="S251" s="172" t="s">
        <v>360</v>
      </c>
      <c r="T251" s="173" t="s">
        <v>222</v>
      </c>
      <c r="U251" s="160">
        <v>0</v>
      </c>
      <c r="V251" s="160">
        <f>ROUND(E251*U251,2)</f>
        <v>0</v>
      </c>
      <c r="W251" s="16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447</v>
      </c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">
      <c r="A252" s="157">
        <v>50</v>
      </c>
      <c r="B252" s="158" t="s">
        <v>492</v>
      </c>
      <c r="C252" s="188" t="s">
        <v>493</v>
      </c>
      <c r="D252" s="159" t="s">
        <v>51</v>
      </c>
      <c r="E252" s="184"/>
      <c r="F252" s="161"/>
      <c r="G252" s="160">
        <f>ROUND(E252*F252,2)</f>
        <v>0</v>
      </c>
      <c r="H252" s="161"/>
      <c r="I252" s="160">
        <f>ROUND(E252*H252,2)</f>
        <v>0</v>
      </c>
      <c r="J252" s="161"/>
      <c r="K252" s="160">
        <f>ROUND(E252*J252,2)</f>
        <v>0</v>
      </c>
      <c r="L252" s="160">
        <v>21</v>
      </c>
      <c r="M252" s="160">
        <f>G252*(1+L252/100)</f>
        <v>0</v>
      </c>
      <c r="N252" s="160">
        <v>0</v>
      </c>
      <c r="O252" s="160">
        <f>ROUND(E252*N252,2)</f>
        <v>0</v>
      </c>
      <c r="P252" s="160">
        <v>0</v>
      </c>
      <c r="Q252" s="160">
        <f>ROUND(E252*P252,2)</f>
        <v>0</v>
      </c>
      <c r="R252" s="160" t="s">
        <v>446</v>
      </c>
      <c r="S252" s="160" t="s">
        <v>221</v>
      </c>
      <c r="T252" s="160" t="s">
        <v>243</v>
      </c>
      <c r="U252" s="160">
        <v>0</v>
      </c>
      <c r="V252" s="160">
        <f>ROUND(E252*U252,2)</f>
        <v>0</v>
      </c>
      <c r="W252" s="16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438</v>
      </c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">
      <c r="A253" s="157"/>
      <c r="B253" s="158"/>
      <c r="C253" s="251" t="s">
        <v>494</v>
      </c>
      <c r="D253" s="252"/>
      <c r="E253" s="252"/>
      <c r="F253" s="252"/>
      <c r="G253" s="252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246</v>
      </c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x14ac:dyDescent="0.2">
      <c r="A254" s="153" t="s">
        <v>216</v>
      </c>
      <c r="B254" s="154" t="s">
        <v>165</v>
      </c>
      <c r="C254" s="175" t="s">
        <v>166</v>
      </c>
      <c r="D254" s="163"/>
      <c r="E254" s="164"/>
      <c r="F254" s="165"/>
      <c r="G254" s="165">
        <f>SUMIF(AG255:AG256,"&lt;&gt;NOR",G255:G256)</f>
        <v>0</v>
      </c>
      <c r="H254" s="165"/>
      <c r="I254" s="165">
        <f>SUM(I255:I256)</f>
        <v>0</v>
      </c>
      <c r="J254" s="165"/>
      <c r="K254" s="165">
        <f>SUM(K255:K256)</f>
        <v>0</v>
      </c>
      <c r="L254" s="165"/>
      <c r="M254" s="165">
        <f>SUM(M255:M256)</f>
        <v>0</v>
      </c>
      <c r="N254" s="165"/>
      <c r="O254" s="165">
        <f>SUM(O255:O256)</f>
        <v>0</v>
      </c>
      <c r="P254" s="165"/>
      <c r="Q254" s="165">
        <f>SUM(Q255:Q256)</f>
        <v>0</v>
      </c>
      <c r="R254" s="165"/>
      <c r="S254" s="165"/>
      <c r="T254" s="166"/>
      <c r="U254" s="162"/>
      <c r="V254" s="162">
        <f>SUM(V255:V256)</f>
        <v>0.13</v>
      </c>
      <c r="W254" s="162"/>
      <c r="AG254" t="s">
        <v>217</v>
      </c>
    </row>
    <row r="255" spans="1:60" outlineLevel="1" x14ac:dyDescent="0.2">
      <c r="A255" s="167">
        <v>51</v>
      </c>
      <c r="B255" s="168" t="s">
        <v>495</v>
      </c>
      <c r="C255" s="176" t="s">
        <v>496</v>
      </c>
      <c r="D255" s="169" t="s">
        <v>497</v>
      </c>
      <c r="E255" s="170">
        <v>1</v>
      </c>
      <c r="F255" s="171"/>
      <c r="G255" s="172">
        <f>ROUND(E255*F255,2)</f>
        <v>0</v>
      </c>
      <c r="H255" s="171"/>
      <c r="I255" s="172">
        <f>ROUND(E255*H255,2)</f>
        <v>0</v>
      </c>
      <c r="J255" s="171"/>
      <c r="K255" s="172">
        <f>ROUND(E255*J255,2)</f>
        <v>0</v>
      </c>
      <c r="L255" s="172">
        <v>21</v>
      </c>
      <c r="M255" s="172">
        <f>G255*(1+L255/100)</f>
        <v>0</v>
      </c>
      <c r="N255" s="172">
        <v>0</v>
      </c>
      <c r="O255" s="172">
        <f>ROUND(E255*N255,2)</f>
        <v>0</v>
      </c>
      <c r="P255" s="172">
        <v>0</v>
      </c>
      <c r="Q255" s="172">
        <f>ROUND(E255*P255,2)</f>
        <v>0</v>
      </c>
      <c r="R255" s="172"/>
      <c r="S255" s="172" t="s">
        <v>360</v>
      </c>
      <c r="T255" s="173" t="s">
        <v>222</v>
      </c>
      <c r="U255" s="160">
        <v>0.13400000000000001</v>
      </c>
      <c r="V255" s="160">
        <f>ROUND(E255*U255,2)</f>
        <v>0.13</v>
      </c>
      <c r="W255" s="16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447</v>
      </c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">
      <c r="A256" s="157">
        <v>52</v>
      </c>
      <c r="B256" s="158" t="s">
        <v>498</v>
      </c>
      <c r="C256" s="188" t="s">
        <v>499</v>
      </c>
      <c r="D256" s="159" t="s">
        <v>51</v>
      </c>
      <c r="E256" s="184"/>
      <c r="F256" s="161"/>
      <c r="G256" s="160">
        <f>ROUND(E256*F256,2)</f>
        <v>0</v>
      </c>
      <c r="H256" s="161"/>
      <c r="I256" s="160">
        <f>ROUND(E256*H256,2)</f>
        <v>0</v>
      </c>
      <c r="J256" s="161"/>
      <c r="K256" s="160">
        <f>ROUND(E256*J256,2)</f>
        <v>0</v>
      </c>
      <c r="L256" s="160">
        <v>21</v>
      </c>
      <c r="M256" s="160">
        <f>G256*(1+L256/100)</f>
        <v>0</v>
      </c>
      <c r="N256" s="160">
        <v>0</v>
      </c>
      <c r="O256" s="160">
        <f>ROUND(E256*N256,2)</f>
        <v>0</v>
      </c>
      <c r="P256" s="160">
        <v>0</v>
      </c>
      <c r="Q256" s="160">
        <f>ROUND(E256*P256,2)</f>
        <v>0</v>
      </c>
      <c r="R256" s="160" t="s">
        <v>500</v>
      </c>
      <c r="S256" s="160" t="s">
        <v>221</v>
      </c>
      <c r="T256" s="160" t="s">
        <v>243</v>
      </c>
      <c r="U256" s="160">
        <v>0</v>
      </c>
      <c r="V256" s="160">
        <f>ROUND(E256*U256,2)</f>
        <v>0</v>
      </c>
      <c r="W256" s="16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438</v>
      </c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x14ac:dyDescent="0.2">
      <c r="A257" s="153" t="s">
        <v>216</v>
      </c>
      <c r="B257" s="154" t="s">
        <v>167</v>
      </c>
      <c r="C257" s="175" t="s">
        <v>168</v>
      </c>
      <c r="D257" s="163"/>
      <c r="E257" s="164"/>
      <c r="F257" s="165"/>
      <c r="G257" s="165">
        <f>SUMIF(AG258:AG261,"&lt;&gt;NOR",G258:G261)</f>
        <v>0</v>
      </c>
      <c r="H257" s="165"/>
      <c r="I257" s="165">
        <f>SUM(I258:I261)</f>
        <v>0</v>
      </c>
      <c r="J257" s="165"/>
      <c r="K257" s="165">
        <f>SUM(K258:K261)</f>
        <v>0</v>
      </c>
      <c r="L257" s="165"/>
      <c r="M257" s="165">
        <f>SUM(M258:M261)</f>
        <v>0</v>
      </c>
      <c r="N257" s="165"/>
      <c r="O257" s="165">
        <f>SUM(O258:O261)</f>
        <v>0.03</v>
      </c>
      <c r="P257" s="165"/>
      <c r="Q257" s="165">
        <f>SUM(Q258:Q261)</f>
        <v>0.01</v>
      </c>
      <c r="R257" s="165"/>
      <c r="S257" s="165"/>
      <c r="T257" s="166"/>
      <c r="U257" s="162"/>
      <c r="V257" s="162">
        <f>SUM(V258:V261)</f>
        <v>4.6400000000000006</v>
      </c>
      <c r="W257" s="162"/>
      <c r="AG257" t="s">
        <v>217</v>
      </c>
    </row>
    <row r="258" spans="1:60" ht="33.75" outlineLevel="1" x14ac:dyDescent="0.2">
      <c r="A258" s="167">
        <v>53</v>
      </c>
      <c r="B258" s="168" t="s">
        <v>501</v>
      </c>
      <c r="C258" s="176" t="s">
        <v>502</v>
      </c>
      <c r="D258" s="169" t="s">
        <v>310</v>
      </c>
      <c r="E258" s="170">
        <v>8</v>
      </c>
      <c r="F258" s="171"/>
      <c r="G258" s="172">
        <f>ROUND(E258*F258,2)</f>
        <v>0</v>
      </c>
      <c r="H258" s="171"/>
      <c r="I258" s="172">
        <f>ROUND(E258*H258,2)</f>
        <v>0</v>
      </c>
      <c r="J258" s="171"/>
      <c r="K258" s="172">
        <f>ROUND(E258*J258,2)</f>
        <v>0</v>
      </c>
      <c r="L258" s="172">
        <v>21</v>
      </c>
      <c r="M258" s="172">
        <f>G258*(1+L258/100)</f>
        <v>0</v>
      </c>
      <c r="N258" s="172">
        <v>3.7400000000000003E-3</v>
      </c>
      <c r="O258" s="172">
        <f>ROUND(E258*N258,2)</f>
        <v>0.03</v>
      </c>
      <c r="P258" s="172">
        <v>0</v>
      </c>
      <c r="Q258" s="172">
        <f>ROUND(E258*P258,2)</f>
        <v>0</v>
      </c>
      <c r="R258" s="172" t="s">
        <v>503</v>
      </c>
      <c r="S258" s="172" t="s">
        <v>221</v>
      </c>
      <c r="T258" s="173" t="s">
        <v>243</v>
      </c>
      <c r="U258" s="160">
        <v>0.51</v>
      </c>
      <c r="V258" s="160">
        <f>ROUND(E258*U258,2)</f>
        <v>4.08</v>
      </c>
      <c r="W258" s="16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244</v>
      </c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ht="33.75" outlineLevel="1" x14ac:dyDescent="0.2">
      <c r="A259" s="167">
        <v>54</v>
      </c>
      <c r="B259" s="168" t="s">
        <v>504</v>
      </c>
      <c r="C259" s="176" t="s">
        <v>505</v>
      </c>
      <c r="D259" s="169" t="s">
        <v>310</v>
      </c>
      <c r="E259" s="170">
        <v>8</v>
      </c>
      <c r="F259" s="171"/>
      <c r="G259" s="172">
        <f>ROUND(E259*F259,2)</f>
        <v>0</v>
      </c>
      <c r="H259" s="171"/>
      <c r="I259" s="172">
        <f>ROUND(E259*H259,2)</f>
        <v>0</v>
      </c>
      <c r="J259" s="171"/>
      <c r="K259" s="172">
        <f>ROUND(E259*J259,2)</f>
        <v>0</v>
      </c>
      <c r="L259" s="172">
        <v>21</v>
      </c>
      <c r="M259" s="172">
        <f>G259*(1+L259/100)</f>
        <v>0</v>
      </c>
      <c r="N259" s="172">
        <v>0</v>
      </c>
      <c r="O259" s="172">
        <f>ROUND(E259*N259,2)</f>
        <v>0</v>
      </c>
      <c r="P259" s="172">
        <v>8.1000000000000006E-4</v>
      </c>
      <c r="Q259" s="172">
        <f>ROUND(E259*P259,2)</f>
        <v>0.01</v>
      </c>
      <c r="R259" s="172" t="s">
        <v>503</v>
      </c>
      <c r="S259" s="172" t="s">
        <v>221</v>
      </c>
      <c r="T259" s="173" t="s">
        <v>243</v>
      </c>
      <c r="U259" s="160">
        <v>7.0000000000000007E-2</v>
      </c>
      <c r="V259" s="160">
        <f>ROUND(E259*U259,2)</f>
        <v>0.56000000000000005</v>
      </c>
      <c r="W259" s="16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244</v>
      </c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">
      <c r="A260" s="157">
        <v>55</v>
      </c>
      <c r="B260" s="158" t="s">
        <v>506</v>
      </c>
      <c r="C260" s="188" t="s">
        <v>507</v>
      </c>
      <c r="D260" s="159" t="s">
        <v>51</v>
      </c>
      <c r="E260" s="184"/>
      <c r="F260" s="161"/>
      <c r="G260" s="160">
        <f>ROUND(E260*F260,2)</f>
        <v>0</v>
      </c>
      <c r="H260" s="161"/>
      <c r="I260" s="160">
        <f>ROUND(E260*H260,2)</f>
        <v>0</v>
      </c>
      <c r="J260" s="161"/>
      <c r="K260" s="160">
        <f>ROUND(E260*J260,2)</f>
        <v>0</v>
      </c>
      <c r="L260" s="160">
        <v>21</v>
      </c>
      <c r="M260" s="160">
        <f>G260*(1+L260/100)</f>
        <v>0</v>
      </c>
      <c r="N260" s="160">
        <v>0</v>
      </c>
      <c r="O260" s="160">
        <f>ROUND(E260*N260,2)</f>
        <v>0</v>
      </c>
      <c r="P260" s="160">
        <v>0</v>
      </c>
      <c r="Q260" s="160">
        <f>ROUND(E260*P260,2)</f>
        <v>0</v>
      </c>
      <c r="R260" s="160" t="s">
        <v>503</v>
      </c>
      <c r="S260" s="160" t="s">
        <v>221</v>
      </c>
      <c r="T260" s="160" t="s">
        <v>243</v>
      </c>
      <c r="U260" s="160">
        <v>0</v>
      </c>
      <c r="V260" s="160">
        <f>ROUND(E260*U260,2)</f>
        <v>0</v>
      </c>
      <c r="W260" s="16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438</v>
      </c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">
      <c r="A261" s="157"/>
      <c r="B261" s="158"/>
      <c r="C261" s="251" t="s">
        <v>494</v>
      </c>
      <c r="D261" s="252"/>
      <c r="E261" s="252"/>
      <c r="F261" s="252"/>
      <c r="G261" s="252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246</v>
      </c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x14ac:dyDescent="0.2">
      <c r="A262" s="153" t="s">
        <v>216</v>
      </c>
      <c r="B262" s="154" t="s">
        <v>169</v>
      </c>
      <c r="C262" s="175" t="s">
        <v>170</v>
      </c>
      <c r="D262" s="163"/>
      <c r="E262" s="164"/>
      <c r="F262" s="165"/>
      <c r="G262" s="165">
        <f>SUMIF(AG263:AG274,"&lt;&gt;NOR",G263:G274)</f>
        <v>0</v>
      </c>
      <c r="H262" s="165"/>
      <c r="I262" s="165">
        <f>SUM(I263:I274)</f>
        <v>0</v>
      </c>
      <c r="J262" s="165"/>
      <c r="K262" s="165">
        <f>SUM(K263:K274)</f>
        <v>0</v>
      </c>
      <c r="L262" s="165"/>
      <c r="M262" s="165">
        <f>SUM(M263:M274)</f>
        <v>0</v>
      </c>
      <c r="N262" s="165"/>
      <c r="O262" s="165">
        <f>SUM(O263:O274)</f>
        <v>0.04</v>
      </c>
      <c r="P262" s="165"/>
      <c r="Q262" s="165">
        <f>SUM(Q263:Q274)</f>
        <v>0</v>
      </c>
      <c r="R262" s="165"/>
      <c r="S262" s="165"/>
      <c r="T262" s="166"/>
      <c r="U262" s="162"/>
      <c r="V262" s="162">
        <f>SUM(V263:V274)</f>
        <v>4.9700000000000006</v>
      </c>
      <c r="W262" s="162"/>
      <c r="AG262" t="s">
        <v>217</v>
      </c>
    </row>
    <row r="263" spans="1:60" ht="22.5" outlineLevel="1" x14ac:dyDescent="0.2">
      <c r="A263" s="167">
        <v>56</v>
      </c>
      <c r="B263" s="168" t="s">
        <v>508</v>
      </c>
      <c r="C263" s="176" t="s">
        <v>509</v>
      </c>
      <c r="D263" s="169" t="s">
        <v>310</v>
      </c>
      <c r="E263" s="170">
        <v>2</v>
      </c>
      <c r="F263" s="171"/>
      <c r="G263" s="172">
        <f>ROUND(E263*F263,2)</f>
        <v>0</v>
      </c>
      <c r="H263" s="171"/>
      <c r="I263" s="172">
        <f>ROUND(E263*H263,2)</f>
        <v>0</v>
      </c>
      <c r="J263" s="171"/>
      <c r="K263" s="172">
        <f>ROUND(E263*J263,2)</f>
        <v>0</v>
      </c>
      <c r="L263" s="172">
        <v>21</v>
      </c>
      <c r="M263" s="172">
        <f>G263*(1+L263/100)</f>
        <v>0</v>
      </c>
      <c r="N263" s="172">
        <v>0</v>
      </c>
      <c r="O263" s="172">
        <f>ROUND(E263*N263,2)</f>
        <v>0</v>
      </c>
      <c r="P263" s="172">
        <v>0</v>
      </c>
      <c r="Q263" s="172">
        <f>ROUND(E263*P263,2)</f>
        <v>0</v>
      </c>
      <c r="R263" s="172" t="s">
        <v>426</v>
      </c>
      <c r="S263" s="172" t="s">
        <v>221</v>
      </c>
      <c r="T263" s="173" t="s">
        <v>243</v>
      </c>
      <c r="U263" s="160">
        <v>1.45</v>
      </c>
      <c r="V263" s="160">
        <f>ROUND(E263*U263,2)</f>
        <v>2.9</v>
      </c>
      <c r="W263" s="16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447</v>
      </c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">
      <c r="A264" s="157"/>
      <c r="B264" s="158"/>
      <c r="C264" s="185" t="s">
        <v>400</v>
      </c>
      <c r="D264" s="179"/>
      <c r="E264" s="180">
        <v>1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248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57"/>
      <c r="B265" s="158"/>
      <c r="C265" s="185" t="s">
        <v>401</v>
      </c>
      <c r="D265" s="179"/>
      <c r="E265" s="180">
        <v>1</v>
      </c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248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">
      <c r="A266" s="167">
        <v>57</v>
      </c>
      <c r="B266" s="168" t="s">
        <v>510</v>
      </c>
      <c r="C266" s="176" t="s">
        <v>511</v>
      </c>
      <c r="D266" s="169" t="s">
        <v>310</v>
      </c>
      <c r="E266" s="170">
        <v>2</v>
      </c>
      <c r="F266" s="171"/>
      <c r="G266" s="172">
        <f t="shared" ref="G266:G273" si="0">ROUND(E266*F266,2)</f>
        <v>0</v>
      </c>
      <c r="H266" s="171"/>
      <c r="I266" s="172">
        <f t="shared" ref="I266:I273" si="1">ROUND(E266*H266,2)</f>
        <v>0</v>
      </c>
      <c r="J266" s="171"/>
      <c r="K266" s="172">
        <f t="shared" ref="K266:K273" si="2">ROUND(E266*J266,2)</f>
        <v>0</v>
      </c>
      <c r="L266" s="172">
        <v>21</v>
      </c>
      <c r="M266" s="172">
        <f t="shared" ref="M266:M273" si="3">G266*(1+L266/100)</f>
        <v>0</v>
      </c>
      <c r="N266" s="172">
        <v>0</v>
      </c>
      <c r="O266" s="172">
        <f t="shared" ref="O266:O273" si="4">ROUND(E266*N266,2)</f>
        <v>0</v>
      </c>
      <c r="P266" s="172">
        <v>0</v>
      </c>
      <c r="Q266" s="172">
        <f t="shared" ref="Q266:Q273" si="5">ROUND(E266*P266,2)</f>
        <v>0</v>
      </c>
      <c r="R266" s="172" t="s">
        <v>426</v>
      </c>
      <c r="S266" s="172" t="s">
        <v>221</v>
      </c>
      <c r="T266" s="173" t="s">
        <v>243</v>
      </c>
      <c r="U266" s="160">
        <v>0.77500000000000002</v>
      </c>
      <c r="V266" s="160">
        <f t="shared" ref="V266:V273" si="6">ROUND(E266*U266,2)</f>
        <v>1.55</v>
      </c>
      <c r="W266" s="16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447</v>
      </c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ht="22.5" outlineLevel="1" x14ac:dyDescent="0.2">
      <c r="A267" s="167">
        <v>58</v>
      </c>
      <c r="B267" s="168" t="s">
        <v>512</v>
      </c>
      <c r="C267" s="176" t="s">
        <v>513</v>
      </c>
      <c r="D267" s="169" t="s">
        <v>310</v>
      </c>
      <c r="E267" s="170">
        <v>2</v>
      </c>
      <c r="F267" s="171"/>
      <c r="G267" s="172">
        <f t="shared" si="0"/>
        <v>0</v>
      </c>
      <c r="H267" s="171"/>
      <c r="I267" s="172">
        <f t="shared" si="1"/>
        <v>0</v>
      </c>
      <c r="J267" s="171"/>
      <c r="K267" s="172">
        <f t="shared" si="2"/>
        <v>0</v>
      </c>
      <c r="L267" s="172">
        <v>21</v>
      </c>
      <c r="M267" s="172">
        <f t="shared" si="3"/>
        <v>0</v>
      </c>
      <c r="N267" s="172">
        <v>0</v>
      </c>
      <c r="O267" s="172">
        <f t="shared" si="4"/>
        <v>0</v>
      </c>
      <c r="P267" s="172">
        <v>0</v>
      </c>
      <c r="Q267" s="172">
        <f t="shared" si="5"/>
        <v>0</v>
      </c>
      <c r="R267" s="172" t="s">
        <v>426</v>
      </c>
      <c r="S267" s="172" t="s">
        <v>221</v>
      </c>
      <c r="T267" s="173" t="s">
        <v>243</v>
      </c>
      <c r="U267" s="160">
        <v>0.26</v>
      </c>
      <c r="V267" s="160">
        <f t="shared" si="6"/>
        <v>0.52</v>
      </c>
      <c r="W267" s="16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447</v>
      </c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 x14ac:dyDescent="0.2">
      <c r="A268" s="167">
        <v>59</v>
      </c>
      <c r="B268" s="168" t="s">
        <v>514</v>
      </c>
      <c r="C268" s="176" t="s">
        <v>515</v>
      </c>
      <c r="D268" s="169" t="s">
        <v>310</v>
      </c>
      <c r="E268" s="170">
        <v>2</v>
      </c>
      <c r="F268" s="171"/>
      <c r="G268" s="172">
        <f t="shared" si="0"/>
        <v>0</v>
      </c>
      <c r="H268" s="171"/>
      <c r="I268" s="172">
        <f t="shared" si="1"/>
        <v>0</v>
      </c>
      <c r="J268" s="171"/>
      <c r="K268" s="172">
        <f t="shared" si="2"/>
        <v>0</v>
      </c>
      <c r="L268" s="172">
        <v>21</v>
      </c>
      <c r="M268" s="172">
        <f t="shared" si="3"/>
        <v>0</v>
      </c>
      <c r="N268" s="172">
        <v>0</v>
      </c>
      <c r="O268" s="172">
        <f t="shared" si="4"/>
        <v>0</v>
      </c>
      <c r="P268" s="172">
        <v>0</v>
      </c>
      <c r="Q268" s="172">
        <f t="shared" si="5"/>
        <v>0</v>
      </c>
      <c r="R268" s="172"/>
      <c r="S268" s="172" t="s">
        <v>360</v>
      </c>
      <c r="T268" s="173" t="s">
        <v>222</v>
      </c>
      <c r="U268" s="160">
        <v>0</v>
      </c>
      <c r="V268" s="160">
        <f t="shared" si="6"/>
        <v>0</v>
      </c>
      <c r="W268" s="16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435</v>
      </c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">
      <c r="A269" s="167">
        <v>60</v>
      </c>
      <c r="B269" s="168" t="s">
        <v>516</v>
      </c>
      <c r="C269" s="176" t="s">
        <v>517</v>
      </c>
      <c r="D269" s="169" t="s">
        <v>310</v>
      </c>
      <c r="E269" s="170">
        <v>1</v>
      </c>
      <c r="F269" s="171"/>
      <c r="G269" s="172">
        <f t="shared" si="0"/>
        <v>0</v>
      </c>
      <c r="H269" s="171"/>
      <c r="I269" s="172">
        <f t="shared" si="1"/>
        <v>0</v>
      </c>
      <c r="J269" s="171"/>
      <c r="K269" s="172">
        <f t="shared" si="2"/>
        <v>0</v>
      </c>
      <c r="L269" s="172">
        <v>21</v>
      </c>
      <c r="M269" s="172">
        <f t="shared" si="3"/>
        <v>0</v>
      </c>
      <c r="N269" s="172">
        <v>8.0000000000000004E-4</v>
      </c>
      <c r="O269" s="172">
        <f t="shared" si="4"/>
        <v>0</v>
      </c>
      <c r="P269" s="172">
        <v>0</v>
      </c>
      <c r="Q269" s="172">
        <f t="shared" si="5"/>
        <v>0</v>
      </c>
      <c r="R269" s="172" t="s">
        <v>305</v>
      </c>
      <c r="S269" s="172" t="s">
        <v>221</v>
      </c>
      <c r="T269" s="173" t="s">
        <v>243</v>
      </c>
      <c r="U269" s="160">
        <v>0</v>
      </c>
      <c r="V269" s="160">
        <f t="shared" si="6"/>
        <v>0</v>
      </c>
      <c r="W269" s="16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435</v>
      </c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">
      <c r="A270" s="167">
        <v>61</v>
      </c>
      <c r="B270" s="168" t="s">
        <v>518</v>
      </c>
      <c r="C270" s="176" t="s">
        <v>519</v>
      </c>
      <c r="D270" s="169" t="s">
        <v>310</v>
      </c>
      <c r="E270" s="170">
        <v>1</v>
      </c>
      <c r="F270" s="171"/>
      <c r="G270" s="172">
        <f t="shared" si="0"/>
        <v>0</v>
      </c>
      <c r="H270" s="171"/>
      <c r="I270" s="172">
        <f t="shared" si="1"/>
        <v>0</v>
      </c>
      <c r="J270" s="171"/>
      <c r="K270" s="172">
        <f t="shared" si="2"/>
        <v>0</v>
      </c>
      <c r="L270" s="172">
        <v>21</v>
      </c>
      <c r="M270" s="172">
        <f t="shared" si="3"/>
        <v>0</v>
      </c>
      <c r="N270" s="172">
        <v>9.4000000000000008E-4</v>
      </c>
      <c r="O270" s="172">
        <f t="shared" si="4"/>
        <v>0</v>
      </c>
      <c r="P270" s="172">
        <v>0</v>
      </c>
      <c r="Q270" s="172">
        <f t="shared" si="5"/>
        <v>0</v>
      </c>
      <c r="R270" s="172" t="s">
        <v>305</v>
      </c>
      <c r="S270" s="172" t="s">
        <v>221</v>
      </c>
      <c r="T270" s="173" t="s">
        <v>243</v>
      </c>
      <c r="U270" s="160">
        <v>0</v>
      </c>
      <c r="V270" s="160">
        <f t="shared" si="6"/>
        <v>0</v>
      </c>
      <c r="W270" s="16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306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 x14ac:dyDescent="0.2">
      <c r="A271" s="167">
        <v>62</v>
      </c>
      <c r="B271" s="168" t="s">
        <v>520</v>
      </c>
      <c r="C271" s="176" t="s">
        <v>521</v>
      </c>
      <c r="D271" s="169" t="s">
        <v>310</v>
      </c>
      <c r="E271" s="170">
        <v>1</v>
      </c>
      <c r="F271" s="171"/>
      <c r="G271" s="172">
        <f t="shared" si="0"/>
        <v>0</v>
      </c>
      <c r="H271" s="171"/>
      <c r="I271" s="172">
        <f t="shared" si="1"/>
        <v>0</v>
      </c>
      <c r="J271" s="171"/>
      <c r="K271" s="172">
        <f t="shared" si="2"/>
        <v>0</v>
      </c>
      <c r="L271" s="172">
        <v>21</v>
      </c>
      <c r="M271" s="172">
        <f t="shared" si="3"/>
        <v>0</v>
      </c>
      <c r="N271" s="172">
        <v>0.02</v>
      </c>
      <c r="O271" s="172">
        <f t="shared" si="4"/>
        <v>0.02</v>
      </c>
      <c r="P271" s="172">
        <v>0</v>
      </c>
      <c r="Q271" s="172">
        <f t="shared" si="5"/>
        <v>0</v>
      </c>
      <c r="R271" s="172"/>
      <c r="S271" s="172" t="s">
        <v>360</v>
      </c>
      <c r="T271" s="173" t="s">
        <v>222</v>
      </c>
      <c r="U271" s="160">
        <v>0</v>
      </c>
      <c r="V271" s="160">
        <f t="shared" si="6"/>
        <v>0</v>
      </c>
      <c r="W271" s="16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306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">
      <c r="A272" s="167">
        <v>63</v>
      </c>
      <c r="B272" s="168" t="s">
        <v>522</v>
      </c>
      <c r="C272" s="176" t="s">
        <v>523</v>
      </c>
      <c r="D272" s="169" t="s">
        <v>310</v>
      </c>
      <c r="E272" s="170">
        <v>1</v>
      </c>
      <c r="F272" s="171"/>
      <c r="G272" s="172">
        <f t="shared" si="0"/>
        <v>0</v>
      </c>
      <c r="H272" s="171"/>
      <c r="I272" s="172">
        <f t="shared" si="1"/>
        <v>0</v>
      </c>
      <c r="J272" s="171"/>
      <c r="K272" s="172">
        <f t="shared" si="2"/>
        <v>0</v>
      </c>
      <c r="L272" s="172">
        <v>21</v>
      </c>
      <c r="M272" s="172">
        <f t="shared" si="3"/>
        <v>0</v>
      </c>
      <c r="N272" s="172">
        <v>2.3000000000000003E-2</v>
      </c>
      <c r="O272" s="172">
        <f t="shared" si="4"/>
        <v>0.02</v>
      </c>
      <c r="P272" s="172">
        <v>0</v>
      </c>
      <c r="Q272" s="172">
        <f t="shared" si="5"/>
        <v>0</v>
      </c>
      <c r="R272" s="172"/>
      <c r="S272" s="172" t="s">
        <v>360</v>
      </c>
      <c r="T272" s="173" t="s">
        <v>222</v>
      </c>
      <c r="U272" s="160">
        <v>0</v>
      </c>
      <c r="V272" s="160">
        <f t="shared" si="6"/>
        <v>0</v>
      </c>
      <c r="W272" s="16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306</v>
      </c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 x14ac:dyDescent="0.2">
      <c r="A273" s="157">
        <v>64</v>
      </c>
      <c r="B273" s="158" t="s">
        <v>524</v>
      </c>
      <c r="C273" s="188" t="s">
        <v>525</v>
      </c>
      <c r="D273" s="159" t="s">
        <v>51</v>
      </c>
      <c r="E273" s="184"/>
      <c r="F273" s="161"/>
      <c r="G273" s="160">
        <f t="shared" si="0"/>
        <v>0</v>
      </c>
      <c r="H273" s="161"/>
      <c r="I273" s="160">
        <f t="shared" si="1"/>
        <v>0</v>
      </c>
      <c r="J273" s="161"/>
      <c r="K273" s="160">
        <f t="shared" si="2"/>
        <v>0</v>
      </c>
      <c r="L273" s="160">
        <v>21</v>
      </c>
      <c r="M273" s="160">
        <f t="shared" si="3"/>
        <v>0</v>
      </c>
      <c r="N273" s="160">
        <v>0</v>
      </c>
      <c r="O273" s="160">
        <f t="shared" si="4"/>
        <v>0</v>
      </c>
      <c r="P273" s="160">
        <v>0</v>
      </c>
      <c r="Q273" s="160">
        <f t="shared" si="5"/>
        <v>0</v>
      </c>
      <c r="R273" s="160" t="s">
        <v>426</v>
      </c>
      <c r="S273" s="160" t="s">
        <v>221</v>
      </c>
      <c r="T273" s="160" t="s">
        <v>243</v>
      </c>
      <c r="U273" s="160">
        <v>0</v>
      </c>
      <c r="V273" s="160">
        <f t="shared" si="6"/>
        <v>0</v>
      </c>
      <c r="W273" s="16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438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">
      <c r="A274" s="157"/>
      <c r="B274" s="158"/>
      <c r="C274" s="251" t="s">
        <v>494</v>
      </c>
      <c r="D274" s="252"/>
      <c r="E274" s="252"/>
      <c r="F274" s="252"/>
      <c r="G274" s="252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246</v>
      </c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x14ac:dyDescent="0.2">
      <c r="A275" s="153" t="s">
        <v>216</v>
      </c>
      <c r="B275" s="154" t="s">
        <v>171</v>
      </c>
      <c r="C275" s="175" t="s">
        <v>172</v>
      </c>
      <c r="D275" s="163"/>
      <c r="E275" s="164"/>
      <c r="F275" s="165"/>
      <c r="G275" s="165">
        <f>SUMIF(AG276:AG318,"&lt;&gt;NOR",G276:G318)</f>
        <v>0</v>
      </c>
      <c r="H275" s="165"/>
      <c r="I275" s="165">
        <f>SUM(I276:I318)</f>
        <v>0</v>
      </c>
      <c r="J275" s="165"/>
      <c r="K275" s="165">
        <f>SUM(K276:K318)</f>
        <v>0</v>
      </c>
      <c r="L275" s="165"/>
      <c r="M275" s="165">
        <f>SUM(M276:M318)</f>
        <v>0</v>
      </c>
      <c r="N275" s="165"/>
      <c r="O275" s="165">
        <f>SUM(O276:O318)</f>
        <v>5.65</v>
      </c>
      <c r="P275" s="165"/>
      <c r="Q275" s="165">
        <f>SUM(Q276:Q318)</f>
        <v>0</v>
      </c>
      <c r="R275" s="165"/>
      <c r="S275" s="165"/>
      <c r="T275" s="166"/>
      <c r="U275" s="162"/>
      <c r="V275" s="162">
        <f>SUM(V276:V318)</f>
        <v>324.45</v>
      </c>
      <c r="W275" s="162"/>
      <c r="AG275" t="s">
        <v>217</v>
      </c>
    </row>
    <row r="276" spans="1:60" outlineLevel="1" x14ac:dyDescent="0.2">
      <c r="A276" s="167">
        <v>65</v>
      </c>
      <c r="B276" s="168" t="s">
        <v>526</v>
      </c>
      <c r="C276" s="176" t="s">
        <v>527</v>
      </c>
      <c r="D276" s="169" t="s">
        <v>254</v>
      </c>
      <c r="E276" s="170">
        <v>290.7</v>
      </c>
      <c r="F276" s="171"/>
      <c r="G276" s="172">
        <f>ROUND(E276*F276,2)</f>
        <v>0</v>
      </c>
      <c r="H276" s="171"/>
      <c r="I276" s="172">
        <f>ROUND(E276*H276,2)</f>
        <v>0</v>
      </c>
      <c r="J276" s="171"/>
      <c r="K276" s="172">
        <f>ROUND(E276*J276,2)</f>
        <v>0</v>
      </c>
      <c r="L276" s="172">
        <v>21</v>
      </c>
      <c r="M276" s="172">
        <f>G276*(1+L276/100)</f>
        <v>0</v>
      </c>
      <c r="N276" s="172">
        <v>2.1000000000000001E-4</v>
      </c>
      <c r="O276" s="172">
        <f>ROUND(E276*N276,2)</f>
        <v>0.06</v>
      </c>
      <c r="P276" s="172">
        <v>0</v>
      </c>
      <c r="Q276" s="172">
        <f>ROUND(E276*P276,2)</f>
        <v>0</v>
      </c>
      <c r="R276" s="172" t="s">
        <v>528</v>
      </c>
      <c r="S276" s="172" t="s">
        <v>221</v>
      </c>
      <c r="T276" s="173" t="s">
        <v>243</v>
      </c>
      <c r="U276" s="160">
        <v>0.05</v>
      </c>
      <c r="V276" s="160">
        <f>ROUND(E276*U276,2)</f>
        <v>14.54</v>
      </c>
      <c r="W276" s="16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447</v>
      </c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 x14ac:dyDescent="0.2">
      <c r="A277" s="157"/>
      <c r="B277" s="158"/>
      <c r="C277" s="185" t="s">
        <v>339</v>
      </c>
      <c r="D277" s="179"/>
      <c r="E277" s="180">
        <v>290.7</v>
      </c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248</v>
      </c>
      <c r="AH277" s="150">
        <v>0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ht="22.5" outlineLevel="1" x14ac:dyDescent="0.2">
      <c r="A278" s="167">
        <v>66</v>
      </c>
      <c r="B278" s="168" t="s">
        <v>529</v>
      </c>
      <c r="C278" s="176" t="s">
        <v>530</v>
      </c>
      <c r="D278" s="169" t="s">
        <v>280</v>
      </c>
      <c r="E278" s="170">
        <v>74.3</v>
      </c>
      <c r="F278" s="171"/>
      <c r="G278" s="172">
        <f>ROUND(E278*F278,2)</f>
        <v>0</v>
      </c>
      <c r="H278" s="171"/>
      <c r="I278" s="172">
        <f>ROUND(E278*H278,2)</f>
        <v>0</v>
      </c>
      <c r="J278" s="171"/>
      <c r="K278" s="172">
        <f>ROUND(E278*J278,2)</f>
        <v>0</v>
      </c>
      <c r="L278" s="172">
        <v>21</v>
      </c>
      <c r="M278" s="172">
        <f>G278*(1+L278/100)</f>
        <v>0</v>
      </c>
      <c r="N278" s="172">
        <v>4.0000000000000002E-4</v>
      </c>
      <c r="O278" s="172">
        <f>ROUND(E278*N278,2)</f>
        <v>0.03</v>
      </c>
      <c r="P278" s="172">
        <v>0</v>
      </c>
      <c r="Q278" s="172">
        <f>ROUND(E278*P278,2)</f>
        <v>0</v>
      </c>
      <c r="R278" s="172" t="s">
        <v>528</v>
      </c>
      <c r="S278" s="172" t="s">
        <v>221</v>
      </c>
      <c r="T278" s="173" t="s">
        <v>243</v>
      </c>
      <c r="U278" s="160">
        <v>0.23600000000000002</v>
      </c>
      <c r="V278" s="160">
        <f>ROUND(E278*U278,2)</f>
        <v>17.53</v>
      </c>
      <c r="W278" s="16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447</v>
      </c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 x14ac:dyDescent="0.2">
      <c r="A279" s="157"/>
      <c r="B279" s="158"/>
      <c r="C279" s="185" t="s">
        <v>456</v>
      </c>
      <c r="D279" s="179"/>
      <c r="E279" s="18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 t="s">
        <v>248</v>
      </c>
      <c r="AH279" s="150">
        <v>0</v>
      </c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">
      <c r="A280" s="157"/>
      <c r="B280" s="158"/>
      <c r="C280" s="185" t="s">
        <v>531</v>
      </c>
      <c r="D280" s="179"/>
      <c r="E280" s="180">
        <v>1.4</v>
      </c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248</v>
      </c>
      <c r="AH280" s="150">
        <v>0</v>
      </c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">
      <c r="A281" s="157"/>
      <c r="B281" s="158"/>
      <c r="C281" s="185" t="s">
        <v>532</v>
      </c>
      <c r="D281" s="179"/>
      <c r="E281" s="180">
        <v>1.4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248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 x14ac:dyDescent="0.2">
      <c r="A282" s="157"/>
      <c r="B282" s="158"/>
      <c r="C282" s="185" t="s">
        <v>533</v>
      </c>
      <c r="D282" s="179"/>
      <c r="E282" s="180">
        <v>1.2</v>
      </c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248</v>
      </c>
      <c r="AH282" s="150">
        <v>0</v>
      </c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">
      <c r="A283" s="157"/>
      <c r="B283" s="158"/>
      <c r="C283" s="185" t="s">
        <v>534</v>
      </c>
      <c r="D283" s="179"/>
      <c r="E283" s="180">
        <v>1.2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248</v>
      </c>
      <c r="AH283" s="150">
        <v>0</v>
      </c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">
      <c r="A284" s="157"/>
      <c r="B284" s="158"/>
      <c r="C284" s="185" t="s">
        <v>535</v>
      </c>
      <c r="D284" s="179"/>
      <c r="E284" s="180">
        <v>1.3</v>
      </c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248</v>
      </c>
      <c r="AH284" s="150">
        <v>0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 x14ac:dyDescent="0.2">
      <c r="A285" s="157"/>
      <c r="B285" s="158"/>
      <c r="C285" s="185" t="s">
        <v>536</v>
      </c>
      <c r="D285" s="179"/>
      <c r="E285" s="180">
        <v>1.3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 t="s">
        <v>248</v>
      </c>
      <c r="AH285" s="150">
        <v>0</v>
      </c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outlineLevel="1" x14ac:dyDescent="0.2">
      <c r="A286" s="157"/>
      <c r="B286" s="158"/>
      <c r="C286" s="185" t="s">
        <v>537</v>
      </c>
      <c r="D286" s="179"/>
      <c r="E286" s="180">
        <v>5.7</v>
      </c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248</v>
      </c>
      <c r="AH286" s="150">
        <v>0</v>
      </c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">
      <c r="A287" s="157"/>
      <c r="B287" s="158"/>
      <c r="C287" s="185" t="s">
        <v>538</v>
      </c>
      <c r="D287" s="179"/>
      <c r="E287" s="180">
        <v>8.8000000000000007</v>
      </c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 t="s">
        <v>248</v>
      </c>
      <c r="AH287" s="150">
        <v>0</v>
      </c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 x14ac:dyDescent="0.2">
      <c r="A288" s="157"/>
      <c r="B288" s="158"/>
      <c r="C288" s="185" t="s">
        <v>539</v>
      </c>
      <c r="D288" s="179"/>
      <c r="E288" s="180">
        <v>3.9</v>
      </c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248</v>
      </c>
      <c r="AH288" s="150">
        <v>0</v>
      </c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 x14ac:dyDescent="0.2">
      <c r="A289" s="157"/>
      <c r="B289" s="158"/>
      <c r="C289" s="185" t="s">
        <v>540</v>
      </c>
      <c r="D289" s="179"/>
      <c r="E289" s="180">
        <v>5.4</v>
      </c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248</v>
      </c>
      <c r="AH289" s="150">
        <v>0</v>
      </c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outlineLevel="1" x14ac:dyDescent="0.2">
      <c r="A290" s="157"/>
      <c r="B290" s="158"/>
      <c r="C290" s="185" t="s">
        <v>465</v>
      </c>
      <c r="D290" s="179"/>
      <c r="E290" s="18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248</v>
      </c>
      <c r="AH290" s="150">
        <v>0</v>
      </c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outlineLevel="1" x14ac:dyDescent="0.2">
      <c r="A291" s="157"/>
      <c r="B291" s="158"/>
      <c r="C291" s="185" t="s">
        <v>541</v>
      </c>
      <c r="D291" s="179"/>
      <c r="E291" s="180">
        <v>1.4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248</v>
      </c>
      <c r="AH291" s="150">
        <v>0</v>
      </c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">
      <c r="A292" s="157"/>
      <c r="B292" s="158"/>
      <c r="C292" s="185" t="s">
        <v>542</v>
      </c>
      <c r="D292" s="179"/>
      <c r="E292" s="180">
        <v>1.2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248</v>
      </c>
      <c r="AH292" s="150">
        <v>0</v>
      </c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">
      <c r="A293" s="157"/>
      <c r="B293" s="158"/>
      <c r="C293" s="185" t="s">
        <v>543</v>
      </c>
      <c r="D293" s="179"/>
      <c r="E293" s="180">
        <v>1.4</v>
      </c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248</v>
      </c>
      <c r="AH293" s="150">
        <v>0</v>
      </c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 x14ac:dyDescent="0.2">
      <c r="A294" s="157"/>
      <c r="B294" s="158"/>
      <c r="C294" s="185" t="s">
        <v>544</v>
      </c>
      <c r="D294" s="179"/>
      <c r="E294" s="180">
        <v>1.2</v>
      </c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248</v>
      </c>
      <c r="AH294" s="150">
        <v>0</v>
      </c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">
      <c r="A295" s="157"/>
      <c r="B295" s="158"/>
      <c r="C295" s="185" t="s">
        <v>545</v>
      </c>
      <c r="D295" s="179"/>
      <c r="E295" s="180">
        <v>7.45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248</v>
      </c>
      <c r="AH295" s="150">
        <v>0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">
      <c r="A296" s="157"/>
      <c r="B296" s="158"/>
      <c r="C296" s="185" t="s">
        <v>546</v>
      </c>
      <c r="D296" s="179"/>
      <c r="E296" s="180">
        <v>7.45</v>
      </c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248</v>
      </c>
      <c r="AH296" s="150">
        <v>0</v>
      </c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 x14ac:dyDescent="0.2">
      <c r="A297" s="157"/>
      <c r="B297" s="158"/>
      <c r="C297" s="185" t="s">
        <v>547</v>
      </c>
      <c r="D297" s="179"/>
      <c r="E297" s="180">
        <v>11.3</v>
      </c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 t="s">
        <v>248</v>
      </c>
      <c r="AH297" s="150">
        <v>0</v>
      </c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">
      <c r="A298" s="157"/>
      <c r="B298" s="158"/>
      <c r="C298" s="185" t="s">
        <v>548</v>
      </c>
      <c r="D298" s="179"/>
      <c r="E298" s="180">
        <v>11.3</v>
      </c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248</v>
      </c>
      <c r="AH298" s="150">
        <v>0</v>
      </c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ht="22.5" outlineLevel="1" x14ac:dyDescent="0.2">
      <c r="A299" s="167">
        <v>67</v>
      </c>
      <c r="B299" s="168" t="s">
        <v>549</v>
      </c>
      <c r="C299" s="176" t="s">
        <v>550</v>
      </c>
      <c r="D299" s="169" t="s">
        <v>254</v>
      </c>
      <c r="E299" s="170">
        <v>290.7</v>
      </c>
      <c r="F299" s="171"/>
      <c r="G299" s="172">
        <f>ROUND(E299*F299,2)</f>
        <v>0</v>
      </c>
      <c r="H299" s="171"/>
      <c r="I299" s="172">
        <f>ROUND(E299*H299,2)</f>
        <v>0</v>
      </c>
      <c r="J299" s="171"/>
      <c r="K299" s="172">
        <f>ROUND(E299*J299,2)</f>
        <v>0</v>
      </c>
      <c r="L299" s="172">
        <v>21</v>
      </c>
      <c r="M299" s="172">
        <f>G299*(1+L299/100)</f>
        <v>0</v>
      </c>
      <c r="N299" s="172">
        <v>3.0500000000000002E-3</v>
      </c>
      <c r="O299" s="172">
        <f>ROUND(E299*N299,2)</f>
        <v>0.89</v>
      </c>
      <c r="P299" s="172">
        <v>0</v>
      </c>
      <c r="Q299" s="172">
        <f>ROUND(E299*P299,2)</f>
        <v>0</v>
      </c>
      <c r="R299" s="172" t="s">
        <v>528</v>
      </c>
      <c r="S299" s="172" t="s">
        <v>221</v>
      </c>
      <c r="T299" s="173" t="s">
        <v>243</v>
      </c>
      <c r="U299" s="160">
        <v>0.97</v>
      </c>
      <c r="V299" s="160">
        <f>ROUND(E299*U299,2)</f>
        <v>281.98</v>
      </c>
      <c r="W299" s="16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447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 x14ac:dyDescent="0.2">
      <c r="A300" s="157"/>
      <c r="B300" s="158"/>
      <c r="C300" s="185" t="s">
        <v>339</v>
      </c>
      <c r="D300" s="179"/>
      <c r="E300" s="180">
        <v>290.7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248</v>
      </c>
      <c r="AH300" s="150">
        <v>0</v>
      </c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">
      <c r="A301" s="157"/>
      <c r="B301" s="158"/>
      <c r="C301" s="186" t="s">
        <v>249</v>
      </c>
      <c r="D301" s="181"/>
      <c r="E301" s="182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 t="s">
        <v>248</v>
      </c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 x14ac:dyDescent="0.2">
      <c r="A302" s="157"/>
      <c r="B302" s="158"/>
      <c r="C302" s="187" t="s">
        <v>378</v>
      </c>
      <c r="D302" s="181"/>
      <c r="E302" s="182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248</v>
      </c>
      <c r="AH302" s="150">
        <v>2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 x14ac:dyDescent="0.2">
      <c r="A303" s="157"/>
      <c r="B303" s="158"/>
      <c r="C303" s="187" t="s">
        <v>379</v>
      </c>
      <c r="D303" s="181"/>
      <c r="E303" s="182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248</v>
      </c>
      <c r="AH303" s="150">
        <v>2</v>
      </c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 x14ac:dyDescent="0.2">
      <c r="A304" s="157"/>
      <c r="B304" s="158"/>
      <c r="C304" s="187" t="s">
        <v>380</v>
      </c>
      <c r="D304" s="181"/>
      <c r="E304" s="182">
        <v>83.1</v>
      </c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248</v>
      </c>
      <c r="AH304" s="150">
        <v>2</v>
      </c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">
      <c r="A305" s="157"/>
      <c r="B305" s="158"/>
      <c r="C305" s="187" t="s">
        <v>381</v>
      </c>
      <c r="D305" s="181"/>
      <c r="E305" s="182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248</v>
      </c>
      <c r="AH305" s="150">
        <v>2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 x14ac:dyDescent="0.2">
      <c r="A306" s="157"/>
      <c r="B306" s="158"/>
      <c r="C306" s="187" t="s">
        <v>382</v>
      </c>
      <c r="D306" s="181"/>
      <c r="E306" s="182">
        <v>89.39</v>
      </c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248</v>
      </c>
      <c r="AH306" s="150">
        <v>2</v>
      </c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 x14ac:dyDescent="0.2">
      <c r="A307" s="157"/>
      <c r="B307" s="158"/>
      <c r="C307" s="187" t="s">
        <v>383</v>
      </c>
      <c r="D307" s="181"/>
      <c r="E307" s="182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 t="s">
        <v>248</v>
      </c>
      <c r="AH307" s="150">
        <v>2</v>
      </c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 x14ac:dyDescent="0.2">
      <c r="A308" s="157"/>
      <c r="B308" s="158"/>
      <c r="C308" s="187" t="s">
        <v>384</v>
      </c>
      <c r="D308" s="181"/>
      <c r="E308" s="182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248</v>
      </c>
      <c r="AH308" s="150">
        <v>2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 x14ac:dyDescent="0.2">
      <c r="A309" s="157"/>
      <c r="B309" s="158"/>
      <c r="C309" s="187" t="s">
        <v>385</v>
      </c>
      <c r="D309" s="181"/>
      <c r="E309" s="182">
        <v>118.24</v>
      </c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248</v>
      </c>
      <c r="AH309" s="150">
        <v>2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 x14ac:dyDescent="0.2">
      <c r="A310" s="157"/>
      <c r="B310" s="158"/>
      <c r="C310" s="186" t="s">
        <v>251</v>
      </c>
      <c r="D310" s="181"/>
      <c r="E310" s="182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 t="s">
        <v>248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">
      <c r="A311" s="167">
        <v>68</v>
      </c>
      <c r="B311" s="168" t="s">
        <v>551</v>
      </c>
      <c r="C311" s="176" t="s">
        <v>552</v>
      </c>
      <c r="D311" s="169" t="s">
        <v>280</v>
      </c>
      <c r="E311" s="170">
        <v>148.6</v>
      </c>
      <c r="F311" s="171"/>
      <c r="G311" s="172">
        <f>ROUND(E311*F311,2)</f>
        <v>0</v>
      </c>
      <c r="H311" s="171"/>
      <c r="I311" s="172">
        <f>ROUND(E311*H311,2)</f>
        <v>0</v>
      </c>
      <c r="J311" s="171"/>
      <c r="K311" s="172">
        <f>ROUND(E311*J311,2)</f>
        <v>0</v>
      </c>
      <c r="L311" s="172">
        <v>21</v>
      </c>
      <c r="M311" s="172">
        <f>G311*(1+L311/100)</f>
        <v>0</v>
      </c>
      <c r="N311" s="172">
        <v>4.0000000000000003E-5</v>
      </c>
      <c r="O311" s="172">
        <f>ROUND(E311*N311,2)</f>
        <v>0.01</v>
      </c>
      <c r="P311" s="172">
        <v>0</v>
      </c>
      <c r="Q311" s="172">
        <f>ROUND(E311*P311,2)</f>
        <v>0</v>
      </c>
      <c r="R311" s="172" t="s">
        <v>528</v>
      </c>
      <c r="S311" s="172" t="s">
        <v>221</v>
      </c>
      <c r="T311" s="173" t="s">
        <v>243</v>
      </c>
      <c r="U311" s="160">
        <v>7.0000000000000007E-2</v>
      </c>
      <c r="V311" s="160">
        <f>ROUND(E311*U311,2)</f>
        <v>10.4</v>
      </c>
      <c r="W311" s="16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447</v>
      </c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 x14ac:dyDescent="0.2">
      <c r="A312" s="157"/>
      <c r="B312" s="158"/>
      <c r="C312" s="185" t="s">
        <v>553</v>
      </c>
      <c r="D312" s="179"/>
      <c r="E312" s="180">
        <v>148.6</v>
      </c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 t="s">
        <v>248</v>
      </c>
      <c r="AH312" s="150">
        <v>0</v>
      </c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ht="22.5" outlineLevel="1" x14ac:dyDescent="0.2">
      <c r="A313" s="167">
        <v>69</v>
      </c>
      <c r="B313" s="168" t="s">
        <v>554</v>
      </c>
      <c r="C313" s="176" t="s">
        <v>555</v>
      </c>
      <c r="D313" s="169" t="s">
        <v>254</v>
      </c>
      <c r="E313" s="170">
        <v>328</v>
      </c>
      <c r="F313" s="171"/>
      <c r="G313" s="172">
        <f>ROUND(E313*F313,2)</f>
        <v>0</v>
      </c>
      <c r="H313" s="171"/>
      <c r="I313" s="172">
        <f>ROUND(E313*H313,2)</f>
        <v>0</v>
      </c>
      <c r="J313" s="171"/>
      <c r="K313" s="172">
        <f>ROUND(E313*J313,2)</f>
        <v>0</v>
      </c>
      <c r="L313" s="172">
        <v>21</v>
      </c>
      <c r="M313" s="172">
        <f>G313*(1+L313/100)</f>
        <v>0</v>
      </c>
      <c r="N313" s="172">
        <v>1.4200000000000001E-2</v>
      </c>
      <c r="O313" s="172">
        <f>ROUND(E313*N313,2)</f>
        <v>4.66</v>
      </c>
      <c r="P313" s="172">
        <v>0</v>
      </c>
      <c r="Q313" s="172">
        <f>ROUND(E313*P313,2)</f>
        <v>0</v>
      </c>
      <c r="R313" s="172" t="s">
        <v>305</v>
      </c>
      <c r="S313" s="172" t="s">
        <v>221</v>
      </c>
      <c r="T313" s="173" t="s">
        <v>243</v>
      </c>
      <c r="U313" s="160">
        <v>0</v>
      </c>
      <c r="V313" s="160">
        <f>ROUND(E313*U313,2)</f>
        <v>0</v>
      </c>
      <c r="W313" s="16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 t="s">
        <v>306</v>
      </c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 x14ac:dyDescent="0.2">
      <c r="A314" s="157"/>
      <c r="B314" s="158"/>
      <c r="C314" s="185" t="s">
        <v>556</v>
      </c>
      <c r="D314" s="179"/>
      <c r="E314" s="180">
        <v>319.77</v>
      </c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248</v>
      </c>
      <c r="AH314" s="150">
        <v>0</v>
      </c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">
      <c r="A315" s="157"/>
      <c r="B315" s="158"/>
      <c r="C315" s="185" t="s">
        <v>557</v>
      </c>
      <c r="D315" s="179"/>
      <c r="E315" s="180">
        <v>8.173</v>
      </c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 t="s">
        <v>248</v>
      </c>
      <c r="AH315" s="150">
        <v>0</v>
      </c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 x14ac:dyDescent="0.2">
      <c r="A316" s="157"/>
      <c r="B316" s="158"/>
      <c r="C316" s="185" t="s">
        <v>558</v>
      </c>
      <c r="D316" s="179"/>
      <c r="E316" s="180">
        <v>5.7000000000000002E-2</v>
      </c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 t="s">
        <v>248</v>
      </c>
      <c r="AH316" s="150">
        <v>0</v>
      </c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 x14ac:dyDescent="0.2">
      <c r="A317" s="157">
        <v>70</v>
      </c>
      <c r="B317" s="158" t="s">
        <v>559</v>
      </c>
      <c r="C317" s="188" t="s">
        <v>560</v>
      </c>
      <c r="D317" s="159" t="s">
        <v>51</v>
      </c>
      <c r="E317" s="184"/>
      <c r="F317" s="161"/>
      <c r="G317" s="160">
        <f>ROUND(E317*F317,2)</f>
        <v>0</v>
      </c>
      <c r="H317" s="161"/>
      <c r="I317" s="160">
        <f>ROUND(E317*H317,2)</f>
        <v>0</v>
      </c>
      <c r="J317" s="161"/>
      <c r="K317" s="160">
        <f>ROUND(E317*J317,2)</f>
        <v>0</v>
      </c>
      <c r="L317" s="160">
        <v>21</v>
      </c>
      <c r="M317" s="160">
        <f>G317*(1+L317/100)</f>
        <v>0</v>
      </c>
      <c r="N317" s="160">
        <v>0</v>
      </c>
      <c r="O317" s="160">
        <f>ROUND(E317*N317,2)</f>
        <v>0</v>
      </c>
      <c r="P317" s="160">
        <v>0</v>
      </c>
      <c r="Q317" s="160">
        <f>ROUND(E317*P317,2)</f>
        <v>0</v>
      </c>
      <c r="R317" s="160" t="s">
        <v>528</v>
      </c>
      <c r="S317" s="160" t="s">
        <v>221</v>
      </c>
      <c r="T317" s="160" t="s">
        <v>243</v>
      </c>
      <c r="U317" s="160">
        <v>0</v>
      </c>
      <c r="V317" s="160">
        <f>ROUND(E317*U317,2)</f>
        <v>0</v>
      </c>
      <c r="W317" s="16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 t="s">
        <v>438</v>
      </c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 x14ac:dyDescent="0.2">
      <c r="A318" s="157"/>
      <c r="B318" s="158"/>
      <c r="C318" s="251" t="s">
        <v>494</v>
      </c>
      <c r="D318" s="252"/>
      <c r="E318" s="252"/>
      <c r="F318" s="252"/>
      <c r="G318" s="252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 t="s">
        <v>246</v>
      </c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x14ac:dyDescent="0.2">
      <c r="A319" s="153" t="s">
        <v>216</v>
      </c>
      <c r="B319" s="154" t="s">
        <v>173</v>
      </c>
      <c r="C319" s="175" t="s">
        <v>174</v>
      </c>
      <c r="D319" s="163"/>
      <c r="E319" s="164"/>
      <c r="F319" s="165"/>
      <c r="G319" s="165">
        <f>SUMIF(AG320:AG334,"&lt;&gt;NOR",G320:G334)</f>
        <v>0</v>
      </c>
      <c r="H319" s="165"/>
      <c r="I319" s="165">
        <f>SUM(I320:I334)</f>
        <v>0</v>
      </c>
      <c r="J319" s="165"/>
      <c r="K319" s="165">
        <f>SUM(K320:K334)</f>
        <v>0</v>
      </c>
      <c r="L319" s="165"/>
      <c r="M319" s="165">
        <f>SUM(M320:M334)</f>
        <v>0</v>
      </c>
      <c r="N319" s="165"/>
      <c r="O319" s="165">
        <f>SUM(O320:O334)</f>
        <v>0.12</v>
      </c>
      <c r="P319" s="165"/>
      <c r="Q319" s="165">
        <f>SUM(Q320:Q334)</f>
        <v>0.02</v>
      </c>
      <c r="R319" s="165"/>
      <c r="S319" s="165"/>
      <c r="T319" s="166"/>
      <c r="U319" s="162"/>
      <c r="V319" s="162">
        <f>SUM(V320:V334)</f>
        <v>13.469999999999999</v>
      </c>
      <c r="W319" s="162"/>
      <c r="AG319" t="s">
        <v>217</v>
      </c>
    </row>
    <row r="320" spans="1:60" outlineLevel="1" x14ac:dyDescent="0.2">
      <c r="A320" s="167">
        <v>71</v>
      </c>
      <c r="B320" s="168" t="s">
        <v>561</v>
      </c>
      <c r="C320" s="176" t="s">
        <v>562</v>
      </c>
      <c r="D320" s="169" t="s">
        <v>280</v>
      </c>
      <c r="E320" s="170">
        <v>18.3</v>
      </c>
      <c r="F320" s="171"/>
      <c r="G320" s="172">
        <f>ROUND(E320*F320,2)</f>
        <v>0</v>
      </c>
      <c r="H320" s="171"/>
      <c r="I320" s="172">
        <f>ROUND(E320*H320,2)</f>
        <v>0</v>
      </c>
      <c r="J320" s="171"/>
      <c r="K320" s="172">
        <f>ROUND(E320*J320,2)</f>
        <v>0</v>
      </c>
      <c r="L320" s="172">
        <v>21</v>
      </c>
      <c r="M320" s="172">
        <f>G320*(1+L320/100)</f>
        <v>0</v>
      </c>
      <c r="N320" s="172">
        <v>2.4000000000000001E-4</v>
      </c>
      <c r="O320" s="172">
        <f>ROUND(E320*N320,2)</f>
        <v>0</v>
      </c>
      <c r="P320" s="172">
        <v>0</v>
      </c>
      <c r="Q320" s="172">
        <f>ROUND(E320*P320,2)</f>
        <v>0</v>
      </c>
      <c r="R320" s="172" t="s">
        <v>429</v>
      </c>
      <c r="S320" s="172" t="s">
        <v>221</v>
      </c>
      <c r="T320" s="173" t="s">
        <v>243</v>
      </c>
      <c r="U320" s="160">
        <v>0.18</v>
      </c>
      <c r="V320" s="160">
        <f>ROUND(E320*U320,2)</f>
        <v>3.29</v>
      </c>
      <c r="W320" s="16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 t="s">
        <v>244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">
      <c r="A321" s="157"/>
      <c r="B321" s="158"/>
      <c r="C321" s="185" t="s">
        <v>563</v>
      </c>
      <c r="D321" s="179"/>
      <c r="E321" s="180">
        <v>18.3</v>
      </c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 t="s">
        <v>248</v>
      </c>
      <c r="AH321" s="150">
        <v>0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ht="22.5" outlineLevel="1" x14ac:dyDescent="0.2">
      <c r="A322" s="167">
        <v>72</v>
      </c>
      <c r="B322" s="168" t="s">
        <v>564</v>
      </c>
      <c r="C322" s="176" t="s">
        <v>567</v>
      </c>
      <c r="D322" s="169" t="s">
        <v>254</v>
      </c>
      <c r="E322" s="170">
        <v>21</v>
      </c>
      <c r="F322" s="171"/>
      <c r="G322" s="172">
        <f>ROUND(E322*F322,2)</f>
        <v>0</v>
      </c>
      <c r="H322" s="171"/>
      <c r="I322" s="172">
        <f>ROUND(E322*H322,2)</f>
        <v>0</v>
      </c>
      <c r="J322" s="171"/>
      <c r="K322" s="172">
        <f>ROUND(E322*J322,2)</f>
        <v>0</v>
      </c>
      <c r="L322" s="172">
        <v>21</v>
      </c>
      <c r="M322" s="172">
        <f>G322*(1+L322/100)</f>
        <v>0</v>
      </c>
      <c r="N322" s="172">
        <v>0</v>
      </c>
      <c r="O322" s="172">
        <f>ROUND(E322*N322,2)</f>
        <v>0</v>
      </c>
      <c r="P322" s="172">
        <v>1E-3</v>
      </c>
      <c r="Q322" s="172">
        <f>ROUND(E322*P322,2)</f>
        <v>0.02</v>
      </c>
      <c r="R322" s="172" t="s">
        <v>429</v>
      </c>
      <c r="S322" s="172" t="s">
        <v>221</v>
      </c>
      <c r="T322" s="173" t="s">
        <v>243</v>
      </c>
      <c r="U322" s="160">
        <v>0.26800000000000002</v>
      </c>
      <c r="V322" s="160">
        <f>ROUND(E322*U322,2)</f>
        <v>5.63</v>
      </c>
      <c r="W322" s="16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 t="s">
        <v>244</v>
      </c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">
      <c r="A323" s="157"/>
      <c r="B323" s="158"/>
      <c r="C323" s="185" t="s">
        <v>568</v>
      </c>
      <c r="D323" s="179"/>
      <c r="E323" s="180">
        <v>21</v>
      </c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 t="s">
        <v>248</v>
      </c>
      <c r="AH323" s="150">
        <v>0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ht="22.5" outlineLevel="1" x14ac:dyDescent="0.2">
      <c r="A324" s="167">
        <v>73</v>
      </c>
      <c r="B324" s="168" t="s">
        <v>569</v>
      </c>
      <c r="C324" s="176" t="s">
        <v>570</v>
      </c>
      <c r="D324" s="169" t="s">
        <v>254</v>
      </c>
      <c r="E324" s="170">
        <v>21</v>
      </c>
      <c r="F324" s="171"/>
      <c r="G324" s="172">
        <f>ROUND(E324*F324,2)</f>
        <v>0</v>
      </c>
      <c r="H324" s="171"/>
      <c r="I324" s="172">
        <f>ROUND(E324*H324,2)</f>
        <v>0</v>
      </c>
      <c r="J324" s="171"/>
      <c r="K324" s="172">
        <f>ROUND(E324*J324,2)</f>
        <v>0</v>
      </c>
      <c r="L324" s="172">
        <v>21</v>
      </c>
      <c r="M324" s="172">
        <f>G324*(1+L324/100)</f>
        <v>0</v>
      </c>
      <c r="N324" s="172">
        <v>2.5000000000000001E-4</v>
      </c>
      <c r="O324" s="172">
        <f>ROUND(E324*N324,2)</f>
        <v>0.01</v>
      </c>
      <c r="P324" s="172">
        <v>0</v>
      </c>
      <c r="Q324" s="172">
        <f>ROUND(E324*P324,2)</f>
        <v>0</v>
      </c>
      <c r="R324" s="172" t="s">
        <v>429</v>
      </c>
      <c r="S324" s="172" t="s">
        <v>221</v>
      </c>
      <c r="T324" s="173" t="s">
        <v>243</v>
      </c>
      <c r="U324" s="160">
        <v>0.21666000000000002</v>
      </c>
      <c r="V324" s="160">
        <f>ROUND(E324*U324,2)</f>
        <v>4.55</v>
      </c>
      <c r="W324" s="16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 t="s">
        <v>244</v>
      </c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 x14ac:dyDescent="0.2">
      <c r="A325" s="157"/>
      <c r="B325" s="158"/>
      <c r="C325" s="247" t="s">
        <v>571</v>
      </c>
      <c r="D325" s="248"/>
      <c r="E325" s="248"/>
      <c r="F325" s="248"/>
      <c r="G325" s="248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 t="s">
        <v>246</v>
      </c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 x14ac:dyDescent="0.2">
      <c r="A326" s="157"/>
      <c r="B326" s="158"/>
      <c r="C326" s="185" t="s">
        <v>568</v>
      </c>
      <c r="D326" s="179"/>
      <c r="E326" s="180">
        <v>21</v>
      </c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 t="s">
        <v>248</v>
      </c>
      <c r="AH326" s="150">
        <v>0</v>
      </c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ht="22.5" outlineLevel="1" x14ac:dyDescent="0.2">
      <c r="A327" s="167">
        <v>74</v>
      </c>
      <c r="B327" s="168" t="s">
        <v>572</v>
      </c>
      <c r="C327" s="176" t="s">
        <v>573</v>
      </c>
      <c r="D327" s="169" t="s">
        <v>280</v>
      </c>
      <c r="E327" s="170">
        <v>19.2</v>
      </c>
      <c r="F327" s="171"/>
      <c r="G327" s="172">
        <f>ROUND(E327*F327,2)</f>
        <v>0</v>
      </c>
      <c r="H327" s="171"/>
      <c r="I327" s="172">
        <f>ROUND(E327*H327,2)</f>
        <v>0</v>
      </c>
      <c r="J327" s="171"/>
      <c r="K327" s="172">
        <f>ROUND(E327*J327,2)</f>
        <v>0</v>
      </c>
      <c r="L327" s="172">
        <v>21</v>
      </c>
      <c r="M327" s="172">
        <f>G327*(1+L327/100)</f>
        <v>0</v>
      </c>
      <c r="N327" s="172">
        <v>2.0000000000000001E-4</v>
      </c>
      <c r="O327" s="172">
        <f>ROUND(E327*N327,2)</f>
        <v>0</v>
      </c>
      <c r="P327" s="172">
        <v>0</v>
      </c>
      <c r="Q327" s="172">
        <f>ROUND(E327*P327,2)</f>
        <v>0</v>
      </c>
      <c r="R327" s="172" t="s">
        <v>305</v>
      </c>
      <c r="S327" s="172" t="s">
        <v>221</v>
      </c>
      <c r="T327" s="173" t="s">
        <v>243</v>
      </c>
      <c r="U327" s="160">
        <v>0</v>
      </c>
      <c r="V327" s="160">
        <f>ROUND(E327*U327,2)</f>
        <v>0</v>
      </c>
      <c r="W327" s="16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 t="s">
        <v>306</v>
      </c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 x14ac:dyDescent="0.2">
      <c r="A328" s="157"/>
      <c r="B328" s="158"/>
      <c r="C328" s="185" t="s">
        <v>574</v>
      </c>
      <c r="D328" s="179"/>
      <c r="E328" s="180">
        <v>19.2</v>
      </c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 t="s">
        <v>248</v>
      </c>
      <c r="AH328" s="150">
        <v>0</v>
      </c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">
      <c r="A329" s="167">
        <v>75</v>
      </c>
      <c r="B329" s="168" t="s">
        <v>575</v>
      </c>
      <c r="C329" s="176" t="s">
        <v>576</v>
      </c>
      <c r="D329" s="169" t="s">
        <v>254</v>
      </c>
      <c r="E329" s="170">
        <v>23.3</v>
      </c>
      <c r="F329" s="171"/>
      <c r="G329" s="172">
        <f>ROUND(E329*F329,2)</f>
        <v>0</v>
      </c>
      <c r="H329" s="171"/>
      <c r="I329" s="172">
        <f>ROUND(E329*H329,2)</f>
        <v>0</v>
      </c>
      <c r="J329" s="171"/>
      <c r="K329" s="172">
        <f>ROUND(E329*J329,2)</f>
        <v>0</v>
      </c>
      <c r="L329" s="172">
        <v>21</v>
      </c>
      <c r="M329" s="172">
        <f>G329*(1+L329/100)</f>
        <v>0</v>
      </c>
      <c r="N329" s="172">
        <v>4.7400000000000003E-3</v>
      </c>
      <c r="O329" s="172">
        <f>ROUND(E329*N329,2)</f>
        <v>0.11</v>
      </c>
      <c r="P329" s="172">
        <v>0</v>
      </c>
      <c r="Q329" s="172">
        <f>ROUND(E329*P329,2)</f>
        <v>0</v>
      </c>
      <c r="R329" s="172"/>
      <c r="S329" s="172" t="s">
        <v>360</v>
      </c>
      <c r="T329" s="173" t="s">
        <v>222</v>
      </c>
      <c r="U329" s="160">
        <v>0</v>
      </c>
      <c r="V329" s="160">
        <f>ROUND(E329*U329,2)</f>
        <v>0</v>
      </c>
      <c r="W329" s="16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 t="s">
        <v>306</v>
      </c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">
      <c r="A330" s="157"/>
      <c r="B330" s="158"/>
      <c r="C330" s="185" t="s">
        <v>577</v>
      </c>
      <c r="D330" s="179"/>
      <c r="E330" s="180">
        <v>22.05</v>
      </c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 t="s">
        <v>248</v>
      </c>
      <c r="AH330" s="150">
        <v>0</v>
      </c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">
      <c r="A331" s="157"/>
      <c r="B331" s="158"/>
      <c r="C331" s="185" t="s">
        <v>578</v>
      </c>
      <c r="D331" s="179"/>
      <c r="E331" s="180">
        <v>1.2078000000000002</v>
      </c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 t="s">
        <v>248</v>
      </c>
      <c r="AH331" s="150">
        <v>0</v>
      </c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 x14ac:dyDescent="0.2">
      <c r="A332" s="157"/>
      <c r="B332" s="158"/>
      <c r="C332" s="185" t="s">
        <v>579</v>
      </c>
      <c r="D332" s="179"/>
      <c r="E332" s="180">
        <v>4.2200000000000001E-2</v>
      </c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 t="s">
        <v>248</v>
      </c>
      <c r="AH332" s="150">
        <v>0</v>
      </c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1" x14ac:dyDescent="0.2">
      <c r="A333" s="157">
        <v>76</v>
      </c>
      <c r="B333" s="158" t="s">
        <v>580</v>
      </c>
      <c r="C333" s="188" t="s">
        <v>581</v>
      </c>
      <c r="D333" s="159" t="s">
        <v>51</v>
      </c>
      <c r="E333" s="184"/>
      <c r="F333" s="161"/>
      <c r="G333" s="160">
        <f>ROUND(E333*F333,2)</f>
        <v>0</v>
      </c>
      <c r="H333" s="161"/>
      <c r="I333" s="160">
        <f>ROUND(E333*H333,2)</f>
        <v>0</v>
      </c>
      <c r="J333" s="161"/>
      <c r="K333" s="160">
        <f>ROUND(E333*J333,2)</f>
        <v>0</v>
      </c>
      <c r="L333" s="160">
        <v>21</v>
      </c>
      <c r="M333" s="160">
        <f>G333*(1+L333/100)</f>
        <v>0</v>
      </c>
      <c r="N333" s="160">
        <v>0</v>
      </c>
      <c r="O333" s="160">
        <f>ROUND(E333*N333,2)</f>
        <v>0</v>
      </c>
      <c r="P333" s="160">
        <v>0</v>
      </c>
      <c r="Q333" s="160">
        <f>ROUND(E333*P333,2)</f>
        <v>0</v>
      </c>
      <c r="R333" s="160" t="s">
        <v>429</v>
      </c>
      <c r="S333" s="160" t="s">
        <v>221</v>
      </c>
      <c r="T333" s="160" t="s">
        <v>243</v>
      </c>
      <c r="U333" s="160">
        <v>0</v>
      </c>
      <c r="V333" s="160">
        <f>ROUND(E333*U333,2)</f>
        <v>0</v>
      </c>
      <c r="W333" s="16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 t="s">
        <v>438</v>
      </c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">
      <c r="A334" s="157"/>
      <c r="B334" s="158"/>
      <c r="C334" s="251" t="s">
        <v>582</v>
      </c>
      <c r="D334" s="252"/>
      <c r="E334" s="252"/>
      <c r="F334" s="252"/>
      <c r="G334" s="252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 t="s">
        <v>246</v>
      </c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x14ac:dyDescent="0.2">
      <c r="A335" s="153" t="s">
        <v>216</v>
      </c>
      <c r="B335" s="154" t="s">
        <v>175</v>
      </c>
      <c r="C335" s="175" t="s">
        <v>176</v>
      </c>
      <c r="D335" s="163"/>
      <c r="E335" s="164"/>
      <c r="F335" s="165"/>
      <c r="G335" s="165">
        <f>SUMIF(AG336:AG380,"&lt;&gt;NOR",G336:G380)</f>
        <v>0</v>
      </c>
      <c r="H335" s="165"/>
      <c r="I335" s="165">
        <f>SUM(I336:I380)</f>
        <v>0</v>
      </c>
      <c r="J335" s="165"/>
      <c r="K335" s="165">
        <f>SUM(K336:K380)</f>
        <v>0</v>
      </c>
      <c r="L335" s="165"/>
      <c r="M335" s="165">
        <f>SUM(M336:M380)</f>
        <v>0</v>
      </c>
      <c r="N335" s="165"/>
      <c r="O335" s="165">
        <f>SUM(O336:O380)</f>
        <v>8.5</v>
      </c>
      <c r="P335" s="165"/>
      <c r="Q335" s="165">
        <f>SUM(Q336:Q380)</f>
        <v>0</v>
      </c>
      <c r="R335" s="165"/>
      <c r="S335" s="165"/>
      <c r="T335" s="166"/>
      <c r="U335" s="162"/>
      <c r="V335" s="162">
        <f>SUM(V336:V380)</f>
        <v>592.19000000000005</v>
      </c>
      <c r="W335" s="162"/>
      <c r="AG335" t="s">
        <v>217</v>
      </c>
    </row>
    <row r="336" spans="1:60" ht="22.5" outlineLevel="1" x14ac:dyDescent="0.2">
      <c r="A336" s="167">
        <v>77</v>
      </c>
      <c r="B336" s="168" t="s">
        <v>583</v>
      </c>
      <c r="C336" s="176" t="s">
        <v>584</v>
      </c>
      <c r="D336" s="169" t="s">
        <v>254</v>
      </c>
      <c r="E336" s="170">
        <v>360.7</v>
      </c>
      <c r="F336" s="171"/>
      <c r="G336" s="172">
        <f>ROUND(E336*F336,2)</f>
        <v>0</v>
      </c>
      <c r="H336" s="171"/>
      <c r="I336" s="172">
        <f>ROUND(E336*H336,2)</f>
        <v>0</v>
      </c>
      <c r="J336" s="171"/>
      <c r="K336" s="172">
        <f>ROUND(E336*J336,2)</f>
        <v>0</v>
      </c>
      <c r="L336" s="172">
        <v>21</v>
      </c>
      <c r="M336" s="172">
        <f>G336*(1+L336/100)</f>
        <v>0</v>
      </c>
      <c r="N336" s="172">
        <v>0</v>
      </c>
      <c r="O336" s="172">
        <f>ROUND(E336*N336,2)</f>
        <v>0</v>
      </c>
      <c r="P336" s="172">
        <v>0</v>
      </c>
      <c r="Q336" s="172">
        <f>ROUND(E336*P336,2)</f>
        <v>0</v>
      </c>
      <c r="R336" s="172" t="s">
        <v>528</v>
      </c>
      <c r="S336" s="172" t="s">
        <v>221</v>
      </c>
      <c r="T336" s="173" t="s">
        <v>243</v>
      </c>
      <c r="U336" s="160">
        <v>0.33</v>
      </c>
      <c r="V336" s="160">
        <f>ROUND(E336*U336,2)</f>
        <v>119.03</v>
      </c>
      <c r="W336" s="16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 t="s">
        <v>447</v>
      </c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outlineLevel="1" x14ac:dyDescent="0.2">
      <c r="A337" s="157"/>
      <c r="B337" s="158"/>
      <c r="C337" s="185" t="s">
        <v>585</v>
      </c>
      <c r="D337" s="179"/>
      <c r="E337" s="180">
        <v>360.7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 t="s">
        <v>248</v>
      </c>
      <c r="AH337" s="150">
        <v>0</v>
      </c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</row>
    <row r="338" spans="1:60" ht="22.5" outlineLevel="1" x14ac:dyDescent="0.2">
      <c r="A338" s="167">
        <v>78</v>
      </c>
      <c r="B338" s="168" t="s">
        <v>586</v>
      </c>
      <c r="C338" s="176" t="s">
        <v>587</v>
      </c>
      <c r="D338" s="169" t="s">
        <v>254</v>
      </c>
      <c r="E338" s="170">
        <v>480.85</v>
      </c>
      <c r="F338" s="171"/>
      <c r="G338" s="172">
        <f>ROUND(E338*F338,2)</f>
        <v>0</v>
      </c>
      <c r="H338" s="171"/>
      <c r="I338" s="172">
        <f>ROUND(E338*H338,2)</f>
        <v>0</v>
      </c>
      <c r="J338" s="171"/>
      <c r="K338" s="172">
        <f>ROUND(E338*J338,2)</f>
        <v>0</v>
      </c>
      <c r="L338" s="172">
        <v>21</v>
      </c>
      <c r="M338" s="172">
        <f>G338*(1+L338/100)</f>
        <v>0</v>
      </c>
      <c r="N338" s="172">
        <v>3.81E-3</v>
      </c>
      <c r="O338" s="172">
        <f>ROUND(E338*N338,2)</f>
        <v>1.83</v>
      </c>
      <c r="P338" s="172">
        <v>0</v>
      </c>
      <c r="Q338" s="172">
        <f>ROUND(E338*P338,2)</f>
        <v>0</v>
      </c>
      <c r="R338" s="172" t="s">
        <v>528</v>
      </c>
      <c r="S338" s="172" t="s">
        <v>221</v>
      </c>
      <c r="T338" s="173" t="s">
        <v>243</v>
      </c>
      <c r="U338" s="160">
        <v>0.9840000000000001</v>
      </c>
      <c r="V338" s="160">
        <f>ROUND(E338*U338,2)</f>
        <v>473.16</v>
      </c>
      <c r="W338" s="16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 t="s">
        <v>447</v>
      </c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1" x14ac:dyDescent="0.2">
      <c r="A339" s="157"/>
      <c r="B339" s="158"/>
      <c r="C339" s="185" t="s">
        <v>456</v>
      </c>
      <c r="D339" s="179"/>
      <c r="E339" s="18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 t="s">
        <v>248</v>
      </c>
      <c r="AH339" s="150">
        <v>0</v>
      </c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 x14ac:dyDescent="0.2">
      <c r="A340" s="157"/>
      <c r="B340" s="158"/>
      <c r="C340" s="185" t="s">
        <v>588</v>
      </c>
      <c r="D340" s="179"/>
      <c r="E340" s="180">
        <v>19.98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 t="s">
        <v>248</v>
      </c>
      <c r="AH340" s="150">
        <v>0</v>
      </c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outlineLevel="1" x14ac:dyDescent="0.2">
      <c r="A341" s="157"/>
      <c r="B341" s="158"/>
      <c r="C341" s="185" t="s">
        <v>589</v>
      </c>
      <c r="D341" s="179"/>
      <c r="E341" s="180">
        <v>19.98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 t="s">
        <v>248</v>
      </c>
      <c r="AH341" s="150">
        <v>0</v>
      </c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 x14ac:dyDescent="0.2">
      <c r="A342" s="157"/>
      <c r="B342" s="158"/>
      <c r="C342" s="185" t="s">
        <v>457</v>
      </c>
      <c r="D342" s="179"/>
      <c r="E342" s="180">
        <v>26.46</v>
      </c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 t="s">
        <v>248</v>
      </c>
      <c r="AH342" s="150">
        <v>0</v>
      </c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outlineLevel="1" x14ac:dyDescent="0.2">
      <c r="A343" s="157"/>
      <c r="B343" s="158"/>
      <c r="C343" s="185" t="s">
        <v>458</v>
      </c>
      <c r="D343" s="179"/>
      <c r="E343" s="180">
        <v>26.46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 t="s">
        <v>248</v>
      </c>
      <c r="AH343" s="150">
        <v>0</v>
      </c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outlineLevel="1" x14ac:dyDescent="0.2">
      <c r="A344" s="157"/>
      <c r="B344" s="158"/>
      <c r="C344" s="185" t="s">
        <v>590</v>
      </c>
      <c r="D344" s="179"/>
      <c r="E344" s="180">
        <v>15.015000000000001</v>
      </c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 t="s">
        <v>248</v>
      </c>
      <c r="AH344" s="150">
        <v>0</v>
      </c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outlineLevel="1" x14ac:dyDescent="0.2">
      <c r="A345" s="157"/>
      <c r="B345" s="158"/>
      <c r="C345" s="185" t="s">
        <v>591</v>
      </c>
      <c r="D345" s="179"/>
      <c r="E345" s="180">
        <v>15.015000000000001</v>
      </c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 t="s">
        <v>248</v>
      </c>
      <c r="AH345" s="150">
        <v>0</v>
      </c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outlineLevel="1" x14ac:dyDescent="0.2">
      <c r="A346" s="157"/>
      <c r="B346" s="158"/>
      <c r="C346" s="185" t="s">
        <v>592</v>
      </c>
      <c r="D346" s="179"/>
      <c r="E346" s="180">
        <v>10.26</v>
      </c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 t="s">
        <v>248</v>
      </c>
      <c r="AH346" s="150">
        <v>0</v>
      </c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outlineLevel="1" x14ac:dyDescent="0.2">
      <c r="A347" s="157"/>
      <c r="B347" s="158"/>
      <c r="C347" s="185" t="s">
        <v>593</v>
      </c>
      <c r="D347" s="179"/>
      <c r="E347" s="180">
        <v>8.64</v>
      </c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 t="s">
        <v>248</v>
      </c>
      <c r="AH347" s="150">
        <v>0</v>
      </c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 x14ac:dyDescent="0.2">
      <c r="A348" s="157"/>
      <c r="B348" s="158"/>
      <c r="C348" s="185" t="s">
        <v>594</v>
      </c>
      <c r="D348" s="179"/>
      <c r="E348" s="180">
        <v>8.64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 t="s">
        <v>248</v>
      </c>
      <c r="AH348" s="150">
        <v>0</v>
      </c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outlineLevel="1" x14ac:dyDescent="0.2">
      <c r="A349" s="157"/>
      <c r="B349" s="158"/>
      <c r="C349" s="185" t="s">
        <v>459</v>
      </c>
      <c r="D349" s="179"/>
      <c r="E349" s="180">
        <v>18.18</v>
      </c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 t="s">
        <v>248</v>
      </c>
      <c r="AH349" s="150">
        <v>0</v>
      </c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outlineLevel="1" x14ac:dyDescent="0.2">
      <c r="A350" s="157"/>
      <c r="B350" s="158"/>
      <c r="C350" s="185" t="s">
        <v>460</v>
      </c>
      <c r="D350" s="179"/>
      <c r="E350" s="180">
        <v>18.18</v>
      </c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 t="s">
        <v>248</v>
      </c>
      <c r="AH350" s="150">
        <v>0</v>
      </c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1" x14ac:dyDescent="0.2">
      <c r="A351" s="157"/>
      <c r="B351" s="158"/>
      <c r="C351" s="185" t="s">
        <v>461</v>
      </c>
      <c r="D351" s="179"/>
      <c r="E351" s="180">
        <v>50.94</v>
      </c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 t="s">
        <v>248</v>
      </c>
      <c r="AH351" s="150">
        <v>0</v>
      </c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</row>
    <row r="352" spans="1:60" outlineLevel="1" x14ac:dyDescent="0.2">
      <c r="A352" s="157"/>
      <c r="B352" s="158"/>
      <c r="C352" s="185" t="s">
        <v>462</v>
      </c>
      <c r="D352" s="179"/>
      <c r="E352" s="180">
        <v>11.52</v>
      </c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 t="s">
        <v>248</v>
      </c>
      <c r="AH352" s="150">
        <v>0</v>
      </c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outlineLevel="1" x14ac:dyDescent="0.2">
      <c r="A353" s="157"/>
      <c r="B353" s="158"/>
      <c r="C353" s="185" t="s">
        <v>595</v>
      </c>
      <c r="D353" s="179"/>
      <c r="E353" s="180">
        <v>6.84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 t="s">
        <v>248</v>
      </c>
      <c r="AH353" s="150">
        <v>0</v>
      </c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</row>
    <row r="354" spans="1:60" outlineLevel="1" x14ac:dyDescent="0.2">
      <c r="A354" s="157"/>
      <c r="B354" s="158"/>
      <c r="C354" s="185" t="s">
        <v>463</v>
      </c>
      <c r="D354" s="179"/>
      <c r="E354" s="180">
        <v>7.5</v>
      </c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 t="s">
        <v>248</v>
      </c>
      <c r="AH354" s="150">
        <v>0</v>
      </c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outlineLevel="1" x14ac:dyDescent="0.2">
      <c r="A355" s="157"/>
      <c r="B355" s="158"/>
      <c r="C355" s="185" t="s">
        <v>596</v>
      </c>
      <c r="D355" s="179"/>
      <c r="E355" s="180">
        <v>10.8</v>
      </c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 t="s">
        <v>248</v>
      </c>
      <c r="AH355" s="150">
        <v>0</v>
      </c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 x14ac:dyDescent="0.2">
      <c r="A356" s="157"/>
      <c r="B356" s="158"/>
      <c r="C356" s="185" t="s">
        <v>597</v>
      </c>
      <c r="D356" s="179"/>
      <c r="E356" s="180">
        <v>7.56</v>
      </c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 t="s">
        <v>248</v>
      </c>
      <c r="AH356" s="150">
        <v>0</v>
      </c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outlineLevel="1" x14ac:dyDescent="0.2">
      <c r="A357" s="157"/>
      <c r="B357" s="158"/>
      <c r="C357" s="185" t="s">
        <v>464</v>
      </c>
      <c r="D357" s="179"/>
      <c r="E357" s="180">
        <v>9.2249999999999996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 t="s">
        <v>248</v>
      </c>
      <c r="AH357" s="150">
        <v>0</v>
      </c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outlineLevel="1" x14ac:dyDescent="0.2">
      <c r="A358" s="157"/>
      <c r="B358" s="158"/>
      <c r="C358" s="185" t="s">
        <v>598</v>
      </c>
      <c r="D358" s="179"/>
      <c r="E358" s="180">
        <v>15.84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 t="s">
        <v>248</v>
      </c>
      <c r="AH358" s="150">
        <v>0</v>
      </c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outlineLevel="1" x14ac:dyDescent="0.2">
      <c r="A359" s="157"/>
      <c r="B359" s="158"/>
      <c r="C359" s="185" t="s">
        <v>599</v>
      </c>
      <c r="D359" s="179"/>
      <c r="E359" s="180">
        <v>4.8600000000000003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 t="s">
        <v>248</v>
      </c>
      <c r="AH359" s="150">
        <v>0</v>
      </c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</row>
    <row r="360" spans="1:60" outlineLevel="1" x14ac:dyDescent="0.2">
      <c r="A360" s="157"/>
      <c r="B360" s="158"/>
      <c r="C360" s="185" t="s">
        <v>465</v>
      </c>
      <c r="D360" s="179"/>
      <c r="E360" s="18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 t="s">
        <v>248</v>
      </c>
      <c r="AH360" s="150">
        <v>0</v>
      </c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</row>
    <row r="361" spans="1:60" outlineLevel="1" x14ac:dyDescent="0.2">
      <c r="A361" s="157"/>
      <c r="B361" s="158"/>
      <c r="C361" s="185" t="s">
        <v>600</v>
      </c>
      <c r="D361" s="179"/>
      <c r="E361" s="180">
        <v>19.98</v>
      </c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 t="s">
        <v>248</v>
      </c>
      <c r="AH361" s="150">
        <v>0</v>
      </c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outlineLevel="1" x14ac:dyDescent="0.2">
      <c r="A362" s="157"/>
      <c r="B362" s="158"/>
      <c r="C362" s="185" t="s">
        <v>601</v>
      </c>
      <c r="D362" s="179"/>
      <c r="E362" s="180">
        <v>19.98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 t="s">
        <v>248</v>
      </c>
      <c r="AH362" s="150">
        <v>0</v>
      </c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1" x14ac:dyDescent="0.2">
      <c r="A363" s="157"/>
      <c r="B363" s="158"/>
      <c r="C363" s="185" t="s">
        <v>466</v>
      </c>
      <c r="D363" s="179"/>
      <c r="E363" s="180">
        <v>27.9</v>
      </c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 t="s">
        <v>248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outlineLevel="1" x14ac:dyDescent="0.2">
      <c r="A364" s="157"/>
      <c r="B364" s="158"/>
      <c r="C364" s="185" t="s">
        <v>467</v>
      </c>
      <c r="D364" s="179"/>
      <c r="E364" s="180">
        <v>27.9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 t="s">
        <v>248</v>
      </c>
      <c r="AH364" s="150">
        <v>0</v>
      </c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outlineLevel="1" x14ac:dyDescent="0.2">
      <c r="A365" s="157"/>
      <c r="B365" s="158"/>
      <c r="C365" s="185" t="s">
        <v>602</v>
      </c>
      <c r="D365" s="179"/>
      <c r="E365" s="180">
        <v>10.875</v>
      </c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 t="s">
        <v>248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outlineLevel="1" x14ac:dyDescent="0.2">
      <c r="A366" s="157"/>
      <c r="B366" s="158"/>
      <c r="C366" s="185" t="s">
        <v>603</v>
      </c>
      <c r="D366" s="179"/>
      <c r="E366" s="180">
        <v>10.875</v>
      </c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 t="s">
        <v>248</v>
      </c>
      <c r="AH366" s="150">
        <v>0</v>
      </c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1" x14ac:dyDescent="0.2">
      <c r="A367" s="157"/>
      <c r="B367" s="158"/>
      <c r="C367" s="185" t="s">
        <v>604</v>
      </c>
      <c r="D367" s="179"/>
      <c r="E367" s="180">
        <v>2.1</v>
      </c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 t="s">
        <v>248</v>
      </c>
      <c r="AH367" s="150">
        <v>0</v>
      </c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</row>
    <row r="368" spans="1:60" outlineLevel="1" x14ac:dyDescent="0.2">
      <c r="A368" s="157"/>
      <c r="B368" s="158"/>
      <c r="C368" s="185" t="s">
        <v>605</v>
      </c>
      <c r="D368" s="179"/>
      <c r="E368" s="180">
        <v>2.1</v>
      </c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 t="s">
        <v>248</v>
      </c>
      <c r="AH368" s="150">
        <v>0</v>
      </c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</row>
    <row r="369" spans="1:60" outlineLevel="1" x14ac:dyDescent="0.2">
      <c r="A369" s="157"/>
      <c r="B369" s="158"/>
      <c r="C369" s="185" t="s">
        <v>606</v>
      </c>
      <c r="D369" s="179"/>
      <c r="E369" s="180">
        <v>6.12</v>
      </c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 t="s">
        <v>248</v>
      </c>
      <c r="AH369" s="150">
        <v>0</v>
      </c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outlineLevel="1" x14ac:dyDescent="0.2">
      <c r="A370" s="157"/>
      <c r="B370" s="158"/>
      <c r="C370" s="185" t="s">
        <v>607</v>
      </c>
      <c r="D370" s="179"/>
      <c r="E370" s="180">
        <v>6.12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 t="s">
        <v>248</v>
      </c>
      <c r="AH370" s="150">
        <v>0</v>
      </c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 outlineLevel="1" x14ac:dyDescent="0.2">
      <c r="A371" s="157"/>
      <c r="B371" s="158"/>
      <c r="C371" s="185" t="s">
        <v>468</v>
      </c>
      <c r="D371" s="179"/>
      <c r="E371" s="180">
        <v>5.8</v>
      </c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 t="s">
        <v>248</v>
      </c>
      <c r="AH371" s="150">
        <v>0</v>
      </c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</row>
    <row r="372" spans="1:60" outlineLevel="1" x14ac:dyDescent="0.2">
      <c r="A372" s="157"/>
      <c r="B372" s="158"/>
      <c r="C372" s="185" t="s">
        <v>469</v>
      </c>
      <c r="D372" s="179"/>
      <c r="E372" s="180">
        <v>5.8</v>
      </c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 t="s">
        <v>248</v>
      </c>
      <c r="AH372" s="150">
        <v>0</v>
      </c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</row>
    <row r="373" spans="1:60" outlineLevel="1" x14ac:dyDescent="0.2">
      <c r="A373" s="157"/>
      <c r="B373" s="158"/>
      <c r="C373" s="185" t="s">
        <v>608</v>
      </c>
      <c r="D373" s="179"/>
      <c r="E373" s="180">
        <v>3.75</v>
      </c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 t="s">
        <v>248</v>
      </c>
      <c r="AH373" s="150">
        <v>0</v>
      </c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</row>
    <row r="374" spans="1:60" outlineLevel="1" x14ac:dyDescent="0.2">
      <c r="A374" s="157"/>
      <c r="B374" s="158"/>
      <c r="C374" s="185" t="s">
        <v>470</v>
      </c>
      <c r="D374" s="179"/>
      <c r="E374" s="180">
        <v>19.62</v>
      </c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 t="s">
        <v>248</v>
      </c>
      <c r="AH374" s="150">
        <v>0</v>
      </c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outlineLevel="1" x14ac:dyDescent="0.2">
      <c r="A375" s="157"/>
      <c r="B375" s="158"/>
      <c r="C375" s="185" t="s">
        <v>609</v>
      </c>
      <c r="D375" s="179"/>
      <c r="E375" s="180">
        <v>3.5000000000000003E-2</v>
      </c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 t="s">
        <v>248</v>
      </c>
      <c r="AH375" s="150">
        <v>0</v>
      </c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outlineLevel="1" x14ac:dyDescent="0.2">
      <c r="A376" s="167">
        <v>79</v>
      </c>
      <c r="B376" s="168" t="s">
        <v>610</v>
      </c>
      <c r="C376" s="176" t="s">
        <v>611</v>
      </c>
      <c r="D376" s="169" t="s">
        <v>612</v>
      </c>
      <c r="E376" s="170">
        <v>1082.0999999999999</v>
      </c>
      <c r="F376" s="171"/>
      <c r="G376" s="172">
        <f>ROUND(E376*F376,2)</f>
        <v>0</v>
      </c>
      <c r="H376" s="171"/>
      <c r="I376" s="172">
        <f>ROUND(E376*H376,2)</f>
        <v>0</v>
      </c>
      <c r="J376" s="171"/>
      <c r="K376" s="172">
        <f>ROUND(E376*J376,2)</f>
        <v>0</v>
      </c>
      <c r="L376" s="172">
        <v>21</v>
      </c>
      <c r="M376" s="172">
        <f>G376*(1+L376/100)</f>
        <v>0</v>
      </c>
      <c r="N376" s="172">
        <v>0</v>
      </c>
      <c r="O376" s="172">
        <f>ROUND(E376*N376,2)</f>
        <v>0</v>
      </c>
      <c r="P376" s="172">
        <v>0</v>
      </c>
      <c r="Q376" s="172">
        <f>ROUND(E376*P376,2)</f>
        <v>0</v>
      </c>
      <c r="R376" s="172"/>
      <c r="S376" s="172" t="s">
        <v>360</v>
      </c>
      <c r="T376" s="173" t="s">
        <v>222</v>
      </c>
      <c r="U376" s="160">
        <v>0</v>
      </c>
      <c r="V376" s="160">
        <f>ROUND(E376*U376,2)</f>
        <v>0</v>
      </c>
      <c r="W376" s="16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 t="s">
        <v>435</v>
      </c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 outlineLevel="1" x14ac:dyDescent="0.2">
      <c r="A377" s="157"/>
      <c r="B377" s="158"/>
      <c r="C377" s="185" t="s">
        <v>613</v>
      </c>
      <c r="D377" s="179"/>
      <c r="E377" s="180">
        <v>1082.0999999999999</v>
      </c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 t="s">
        <v>248</v>
      </c>
      <c r="AH377" s="150">
        <v>0</v>
      </c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</row>
    <row r="378" spans="1:60" outlineLevel="1" x14ac:dyDescent="0.2">
      <c r="A378" s="167">
        <v>80</v>
      </c>
      <c r="B378" s="168" t="s">
        <v>614</v>
      </c>
      <c r="C378" s="176" t="s">
        <v>615</v>
      </c>
      <c r="D378" s="169" t="s">
        <v>254</v>
      </c>
      <c r="E378" s="170">
        <v>529</v>
      </c>
      <c r="F378" s="171"/>
      <c r="G378" s="172">
        <f>ROUND(E378*F378,2)</f>
        <v>0</v>
      </c>
      <c r="H378" s="171"/>
      <c r="I378" s="172">
        <f>ROUND(E378*H378,2)</f>
        <v>0</v>
      </c>
      <c r="J378" s="171"/>
      <c r="K378" s="172">
        <f>ROUND(E378*J378,2)</f>
        <v>0</v>
      </c>
      <c r="L378" s="172">
        <v>21</v>
      </c>
      <c r="M378" s="172">
        <f>G378*(1+L378/100)</f>
        <v>0</v>
      </c>
      <c r="N378" s="172">
        <v>1.26E-2</v>
      </c>
      <c r="O378" s="172">
        <f>ROUND(E378*N378,2)</f>
        <v>6.67</v>
      </c>
      <c r="P378" s="172">
        <v>0</v>
      </c>
      <c r="Q378" s="172">
        <f>ROUND(E378*P378,2)</f>
        <v>0</v>
      </c>
      <c r="R378" s="172" t="s">
        <v>305</v>
      </c>
      <c r="S378" s="172" t="s">
        <v>221</v>
      </c>
      <c r="T378" s="173" t="s">
        <v>243</v>
      </c>
      <c r="U378" s="160">
        <v>0</v>
      </c>
      <c r="V378" s="160">
        <f>ROUND(E378*U378,2)</f>
        <v>0</v>
      </c>
      <c r="W378" s="16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 t="s">
        <v>306</v>
      </c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outlineLevel="1" x14ac:dyDescent="0.2">
      <c r="A379" s="157"/>
      <c r="B379" s="158"/>
      <c r="C379" s="185" t="s">
        <v>616</v>
      </c>
      <c r="D379" s="179"/>
      <c r="E379" s="180">
        <v>529</v>
      </c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 t="s">
        <v>248</v>
      </c>
      <c r="AH379" s="150">
        <v>0</v>
      </c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outlineLevel="1" x14ac:dyDescent="0.2">
      <c r="A380" s="157">
        <v>81</v>
      </c>
      <c r="B380" s="158" t="s">
        <v>617</v>
      </c>
      <c r="C380" s="188" t="s">
        <v>618</v>
      </c>
      <c r="D380" s="159" t="s">
        <v>51</v>
      </c>
      <c r="E380" s="184"/>
      <c r="F380" s="161"/>
      <c r="G380" s="160">
        <f>ROUND(E380*F380,2)</f>
        <v>0</v>
      </c>
      <c r="H380" s="161"/>
      <c r="I380" s="160">
        <f>ROUND(E380*H380,2)</f>
        <v>0</v>
      </c>
      <c r="J380" s="161"/>
      <c r="K380" s="160">
        <f>ROUND(E380*J380,2)</f>
        <v>0</v>
      </c>
      <c r="L380" s="160">
        <v>21</v>
      </c>
      <c r="M380" s="160">
        <f>G380*(1+L380/100)</f>
        <v>0</v>
      </c>
      <c r="N380" s="160">
        <v>0</v>
      </c>
      <c r="O380" s="160">
        <f>ROUND(E380*N380,2)</f>
        <v>0</v>
      </c>
      <c r="P380" s="160">
        <v>0</v>
      </c>
      <c r="Q380" s="160">
        <f>ROUND(E380*P380,2)</f>
        <v>0</v>
      </c>
      <c r="R380" s="160" t="s">
        <v>528</v>
      </c>
      <c r="S380" s="160" t="s">
        <v>221</v>
      </c>
      <c r="T380" s="160" t="s">
        <v>243</v>
      </c>
      <c r="U380" s="160">
        <v>0</v>
      </c>
      <c r="V380" s="160">
        <f>ROUND(E380*U380,2)</f>
        <v>0</v>
      </c>
      <c r="W380" s="16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 t="s">
        <v>438</v>
      </c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</row>
    <row r="381" spans="1:60" x14ac:dyDescent="0.2">
      <c r="A381" s="153" t="s">
        <v>216</v>
      </c>
      <c r="B381" s="154" t="s">
        <v>177</v>
      </c>
      <c r="C381" s="175" t="s">
        <v>178</v>
      </c>
      <c r="D381" s="163"/>
      <c r="E381" s="164"/>
      <c r="F381" s="165"/>
      <c r="G381" s="165">
        <f>SUMIF(AG382:AG390,"&lt;&gt;NOR",G382:G390)</f>
        <v>0</v>
      </c>
      <c r="H381" s="165"/>
      <c r="I381" s="165">
        <f>SUM(I382:I390)</f>
        <v>0</v>
      </c>
      <c r="J381" s="165"/>
      <c r="K381" s="165">
        <f>SUM(K382:K390)</f>
        <v>0</v>
      </c>
      <c r="L381" s="165"/>
      <c r="M381" s="165">
        <f>SUM(M382:M390)</f>
        <v>0</v>
      </c>
      <c r="N381" s="165"/>
      <c r="O381" s="165">
        <f>SUM(O382:O390)</f>
        <v>0</v>
      </c>
      <c r="P381" s="165"/>
      <c r="Q381" s="165">
        <f>SUM(Q382:Q390)</f>
        <v>0</v>
      </c>
      <c r="R381" s="165"/>
      <c r="S381" s="165"/>
      <c r="T381" s="166"/>
      <c r="U381" s="162"/>
      <c r="V381" s="162">
        <f>SUM(V382:V390)</f>
        <v>2.17</v>
      </c>
      <c r="W381" s="162"/>
      <c r="AG381" t="s">
        <v>217</v>
      </c>
    </row>
    <row r="382" spans="1:60" outlineLevel="1" x14ac:dyDescent="0.2">
      <c r="A382" s="167">
        <v>82</v>
      </c>
      <c r="B382" s="168" t="s">
        <v>619</v>
      </c>
      <c r="C382" s="176" t="s">
        <v>620</v>
      </c>
      <c r="D382" s="169" t="s">
        <v>254</v>
      </c>
      <c r="E382" s="170">
        <v>1.84</v>
      </c>
      <c r="F382" s="171"/>
      <c r="G382" s="172">
        <f>ROUND(E382*F382,2)</f>
        <v>0</v>
      </c>
      <c r="H382" s="171"/>
      <c r="I382" s="172">
        <f>ROUND(E382*H382,2)</f>
        <v>0</v>
      </c>
      <c r="J382" s="171"/>
      <c r="K382" s="172">
        <f>ROUND(E382*J382,2)</f>
        <v>0</v>
      </c>
      <c r="L382" s="172">
        <v>21</v>
      </c>
      <c r="M382" s="172">
        <f>G382*(1+L382/100)</f>
        <v>0</v>
      </c>
      <c r="N382" s="172">
        <v>4.2000000000000002E-4</v>
      </c>
      <c r="O382" s="172">
        <f>ROUND(E382*N382,2)</f>
        <v>0</v>
      </c>
      <c r="P382" s="172">
        <v>0</v>
      </c>
      <c r="Q382" s="172">
        <f>ROUND(E382*P382,2)</f>
        <v>0</v>
      </c>
      <c r="R382" s="172" t="s">
        <v>621</v>
      </c>
      <c r="S382" s="172" t="s">
        <v>221</v>
      </c>
      <c r="T382" s="173" t="s">
        <v>243</v>
      </c>
      <c r="U382" s="160">
        <v>0.28700000000000003</v>
      </c>
      <c r="V382" s="160">
        <f>ROUND(E382*U382,2)</f>
        <v>0.53</v>
      </c>
      <c r="W382" s="16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 t="s">
        <v>447</v>
      </c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outlineLevel="1" x14ac:dyDescent="0.2">
      <c r="A383" s="157"/>
      <c r="B383" s="158"/>
      <c r="C383" s="185" t="s">
        <v>622</v>
      </c>
      <c r="D383" s="179"/>
      <c r="E383" s="18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 t="s">
        <v>248</v>
      </c>
      <c r="AH383" s="150">
        <v>0</v>
      </c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outlineLevel="1" x14ac:dyDescent="0.2">
      <c r="A384" s="157"/>
      <c r="B384" s="158"/>
      <c r="C384" s="185" t="s">
        <v>623</v>
      </c>
      <c r="D384" s="179"/>
      <c r="E384" s="180">
        <v>0.92800000000000005</v>
      </c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 t="s">
        <v>248</v>
      </c>
      <c r="AH384" s="150">
        <v>0</v>
      </c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</row>
    <row r="385" spans="1:60" outlineLevel="1" x14ac:dyDescent="0.2">
      <c r="A385" s="157"/>
      <c r="B385" s="158"/>
      <c r="C385" s="185" t="s">
        <v>624</v>
      </c>
      <c r="D385" s="179"/>
      <c r="E385" s="180">
        <v>0.90800000000000003</v>
      </c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 t="s">
        <v>248</v>
      </c>
      <c r="AH385" s="150">
        <v>0</v>
      </c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</row>
    <row r="386" spans="1:60" outlineLevel="1" x14ac:dyDescent="0.2">
      <c r="A386" s="157"/>
      <c r="B386" s="158"/>
      <c r="C386" s="185" t="s">
        <v>625</v>
      </c>
      <c r="D386" s="179"/>
      <c r="E386" s="180">
        <v>4.0000000000000001E-3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 t="s">
        <v>248</v>
      </c>
      <c r="AH386" s="150">
        <v>0</v>
      </c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outlineLevel="1" x14ac:dyDescent="0.2">
      <c r="A387" s="167">
        <v>83</v>
      </c>
      <c r="B387" s="168" t="s">
        <v>626</v>
      </c>
      <c r="C387" s="176" t="s">
        <v>627</v>
      </c>
      <c r="D387" s="169" t="s">
        <v>254</v>
      </c>
      <c r="E387" s="170">
        <v>1.84</v>
      </c>
      <c r="F387" s="171"/>
      <c r="G387" s="172">
        <f>ROUND(E387*F387,2)</f>
        <v>0</v>
      </c>
      <c r="H387" s="171"/>
      <c r="I387" s="172">
        <f>ROUND(E387*H387,2)</f>
        <v>0</v>
      </c>
      <c r="J387" s="171"/>
      <c r="K387" s="172">
        <f>ROUND(E387*J387,2)</f>
        <v>0</v>
      </c>
      <c r="L387" s="172">
        <v>21</v>
      </c>
      <c r="M387" s="172">
        <f>G387*(1+L387/100)</f>
        <v>0</v>
      </c>
      <c r="N387" s="172">
        <v>0</v>
      </c>
      <c r="O387" s="172">
        <f>ROUND(E387*N387,2)</f>
        <v>0</v>
      </c>
      <c r="P387" s="172">
        <v>0</v>
      </c>
      <c r="Q387" s="172">
        <f>ROUND(E387*P387,2)</f>
        <v>0</v>
      </c>
      <c r="R387" s="172" t="s">
        <v>621</v>
      </c>
      <c r="S387" s="172" t="s">
        <v>221</v>
      </c>
      <c r="T387" s="173" t="s">
        <v>243</v>
      </c>
      <c r="U387" s="160">
        <v>0.15600000000000003</v>
      </c>
      <c r="V387" s="160">
        <f>ROUND(E387*U387,2)</f>
        <v>0.28999999999999998</v>
      </c>
      <c r="W387" s="16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 t="s">
        <v>447</v>
      </c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</row>
    <row r="388" spans="1:60" outlineLevel="1" x14ac:dyDescent="0.2">
      <c r="A388" s="167">
        <v>84</v>
      </c>
      <c r="B388" s="168" t="s">
        <v>628</v>
      </c>
      <c r="C388" s="176" t="s">
        <v>629</v>
      </c>
      <c r="D388" s="169" t="s">
        <v>254</v>
      </c>
      <c r="E388" s="170">
        <v>19.899999999999999</v>
      </c>
      <c r="F388" s="171"/>
      <c r="G388" s="172">
        <f>ROUND(E388*F388,2)</f>
        <v>0</v>
      </c>
      <c r="H388" s="171"/>
      <c r="I388" s="172">
        <f>ROUND(E388*H388,2)</f>
        <v>0</v>
      </c>
      <c r="J388" s="171"/>
      <c r="K388" s="172">
        <f>ROUND(E388*J388,2)</f>
        <v>0</v>
      </c>
      <c r="L388" s="172">
        <v>21</v>
      </c>
      <c r="M388" s="172">
        <f>G388*(1+L388/100)</f>
        <v>0</v>
      </c>
      <c r="N388" s="172">
        <v>1.0000000000000001E-5</v>
      </c>
      <c r="O388" s="172">
        <f>ROUND(E388*N388,2)</f>
        <v>0</v>
      </c>
      <c r="P388" s="172">
        <v>0</v>
      </c>
      <c r="Q388" s="172">
        <f>ROUND(E388*P388,2)</f>
        <v>0</v>
      </c>
      <c r="R388" s="172" t="s">
        <v>621</v>
      </c>
      <c r="S388" s="172" t="s">
        <v>221</v>
      </c>
      <c r="T388" s="173" t="s">
        <v>243</v>
      </c>
      <c r="U388" s="160">
        <v>6.8000000000000005E-2</v>
      </c>
      <c r="V388" s="160">
        <f>ROUND(E388*U388,2)</f>
        <v>1.35</v>
      </c>
      <c r="W388" s="16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 t="s">
        <v>244</v>
      </c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</row>
    <row r="389" spans="1:60" outlineLevel="1" x14ac:dyDescent="0.2">
      <c r="A389" s="157"/>
      <c r="B389" s="158"/>
      <c r="C389" s="185" t="s">
        <v>630</v>
      </c>
      <c r="D389" s="179"/>
      <c r="E389" s="18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 t="s">
        <v>248</v>
      </c>
      <c r="AH389" s="150">
        <v>0</v>
      </c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</row>
    <row r="390" spans="1:60" outlineLevel="1" x14ac:dyDescent="0.2">
      <c r="A390" s="157"/>
      <c r="B390" s="158"/>
      <c r="C390" s="185" t="s">
        <v>631</v>
      </c>
      <c r="D390" s="179"/>
      <c r="E390" s="180">
        <v>19.899999999999999</v>
      </c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 t="s">
        <v>248</v>
      </c>
      <c r="AH390" s="150">
        <v>0</v>
      </c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</row>
    <row r="391" spans="1:60" x14ac:dyDescent="0.2">
      <c r="A391" s="153" t="s">
        <v>216</v>
      </c>
      <c r="B391" s="154" t="s">
        <v>179</v>
      </c>
      <c r="C391" s="175" t="s">
        <v>180</v>
      </c>
      <c r="D391" s="163"/>
      <c r="E391" s="164"/>
      <c r="F391" s="165"/>
      <c r="G391" s="165">
        <f>SUMIF(AG392:AG446,"&lt;&gt;NOR",G392:G446)</f>
        <v>0</v>
      </c>
      <c r="H391" s="165"/>
      <c r="I391" s="165">
        <f>SUM(I392:I446)</f>
        <v>0</v>
      </c>
      <c r="J391" s="165"/>
      <c r="K391" s="165">
        <f>SUM(K392:K446)</f>
        <v>0</v>
      </c>
      <c r="L391" s="165"/>
      <c r="M391" s="165">
        <f>SUM(M392:M446)</f>
        <v>0</v>
      </c>
      <c r="N391" s="165"/>
      <c r="O391" s="165">
        <f>SUM(O392:O446)</f>
        <v>0.37</v>
      </c>
      <c r="P391" s="165"/>
      <c r="Q391" s="165">
        <f>SUM(Q392:Q446)</f>
        <v>0</v>
      </c>
      <c r="R391" s="165"/>
      <c r="S391" s="165"/>
      <c r="T391" s="166"/>
      <c r="U391" s="162"/>
      <c r="V391" s="162">
        <f>SUM(V392:V446)</f>
        <v>275.59000000000003</v>
      </c>
      <c r="W391" s="162"/>
      <c r="AG391" t="s">
        <v>217</v>
      </c>
    </row>
    <row r="392" spans="1:60" outlineLevel="1" x14ac:dyDescent="0.2">
      <c r="A392" s="167">
        <v>85</v>
      </c>
      <c r="B392" s="168" t="s">
        <v>632</v>
      </c>
      <c r="C392" s="176" t="s">
        <v>633</v>
      </c>
      <c r="D392" s="169" t="s">
        <v>254</v>
      </c>
      <c r="E392" s="170">
        <v>1094.8</v>
      </c>
      <c r="F392" s="171"/>
      <c r="G392" s="172">
        <f>ROUND(E392*F392,2)</f>
        <v>0</v>
      </c>
      <c r="H392" s="171"/>
      <c r="I392" s="172">
        <f>ROUND(E392*H392,2)</f>
        <v>0</v>
      </c>
      <c r="J392" s="171"/>
      <c r="K392" s="172">
        <f>ROUND(E392*J392,2)</f>
        <v>0</v>
      </c>
      <c r="L392" s="172">
        <v>21</v>
      </c>
      <c r="M392" s="172">
        <f>G392*(1+L392/100)</f>
        <v>0</v>
      </c>
      <c r="N392" s="172">
        <v>0</v>
      </c>
      <c r="O392" s="172">
        <f>ROUND(E392*N392,2)</f>
        <v>0</v>
      </c>
      <c r="P392" s="172">
        <v>0</v>
      </c>
      <c r="Q392" s="172">
        <f>ROUND(E392*P392,2)</f>
        <v>0</v>
      </c>
      <c r="R392" s="172" t="s">
        <v>634</v>
      </c>
      <c r="S392" s="172" t="s">
        <v>221</v>
      </c>
      <c r="T392" s="173" t="s">
        <v>243</v>
      </c>
      <c r="U392" s="160">
        <v>6.9710000000000008E-2</v>
      </c>
      <c r="V392" s="160">
        <f>ROUND(E392*U392,2)</f>
        <v>76.319999999999993</v>
      </c>
      <c r="W392" s="16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 t="s">
        <v>447</v>
      </c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</row>
    <row r="393" spans="1:60" outlineLevel="1" x14ac:dyDescent="0.2">
      <c r="A393" s="157"/>
      <c r="B393" s="158"/>
      <c r="C393" s="185" t="s">
        <v>635</v>
      </c>
      <c r="D393" s="179"/>
      <c r="E393" s="180">
        <v>290.7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 t="s">
        <v>248</v>
      </c>
      <c r="AH393" s="150">
        <v>0</v>
      </c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</row>
    <row r="394" spans="1:60" outlineLevel="1" x14ac:dyDescent="0.2">
      <c r="A394" s="157"/>
      <c r="B394" s="158"/>
      <c r="C394" s="186" t="s">
        <v>249</v>
      </c>
      <c r="D394" s="181"/>
      <c r="E394" s="182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 t="s">
        <v>248</v>
      </c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</row>
    <row r="395" spans="1:60" outlineLevel="1" x14ac:dyDescent="0.2">
      <c r="A395" s="157"/>
      <c r="B395" s="158"/>
      <c r="C395" s="187" t="s">
        <v>378</v>
      </c>
      <c r="D395" s="181"/>
      <c r="E395" s="182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 t="s">
        <v>248</v>
      </c>
      <c r="AH395" s="150">
        <v>2</v>
      </c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</row>
    <row r="396" spans="1:60" outlineLevel="1" x14ac:dyDescent="0.2">
      <c r="A396" s="157"/>
      <c r="B396" s="158"/>
      <c r="C396" s="187" t="s">
        <v>379</v>
      </c>
      <c r="D396" s="181"/>
      <c r="E396" s="182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 t="s">
        <v>248</v>
      </c>
      <c r="AH396" s="150">
        <v>2</v>
      </c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</row>
    <row r="397" spans="1:60" outlineLevel="1" x14ac:dyDescent="0.2">
      <c r="A397" s="157"/>
      <c r="B397" s="158"/>
      <c r="C397" s="187" t="s">
        <v>380</v>
      </c>
      <c r="D397" s="181"/>
      <c r="E397" s="182">
        <v>83.1</v>
      </c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 t="s">
        <v>248</v>
      </c>
      <c r="AH397" s="150">
        <v>2</v>
      </c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</row>
    <row r="398" spans="1:60" outlineLevel="1" x14ac:dyDescent="0.2">
      <c r="A398" s="157"/>
      <c r="B398" s="158"/>
      <c r="C398" s="187" t="s">
        <v>381</v>
      </c>
      <c r="D398" s="181"/>
      <c r="E398" s="182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 t="s">
        <v>248</v>
      </c>
      <c r="AH398" s="150">
        <v>2</v>
      </c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</row>
    <row r="399" spans="1:60" outlineLevel="1" x14ac:dyDescent="0.2">
      <c r="A399" s="157"/>
      <c r="B399" s="158"/>
      <c r="C399" s="187" t="s">
        <v>382</v>
      </c>
      <c r="D399" s="181"/>
      <c r="E399" s="182">
        <v>89.39</v>
      </c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 t="s">
        <v>248</v>
      </c>
      <c r="AH399" s="150">
        <v>2</v>
      </c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</row>
    <row r="400" spans="1:60" outlineLevel="1" x14ac:dyDescent="0.2">
      <c r="A400" s="157"/>
      <c r="B400" s="158"/>
      <c r="C400" s="187" t="s">
        <v>383</v>
      </c>
      <c r="D400" s="181"/>
      <c r="E400" s="182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 t="s">
        <v>248</v>
      </c>
      <c r="AH400" s="150">
        <v>2</v>
      </c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</row>
    <row r="401" spans="1:60" outlineLevel="1" x14ac:dyDescent="0.2">
      <c r="A401" s="157"/>
      <c r="B401" s="158"/>
      <c r="C401" s="187" t="s">
        <v>384</v>
      </c>
      <c r="D401" s="181"/>
      <c r="E401" s="182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 t="s">
        <v>248</v>
      </c>
      <c r="AH401" s="150">
        <v>2</v>
      </c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</row>
    <row r="402" spans="1:60" outlineLevel="1" x14ac:dyDescent="0.2">
      <c r="A402" s="157"/>
      <c r="B402" s="158"/>
      <c r="C402" s="187" t="s">
        <v>385</v>
      </c>
      <c r="D402" s="181"/>
      <c r="E402" s="182">
        <v>118.24</v>
      </c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 t="s">
        <v>248</v>
      </c>
      <c r="AH402" s="150">
        <v>2</v>
      </c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</row>
    <row r="403" spans="1:60" outlineLevel="1" x14ac:dyDescent="0.2">
      <c r="A403" s="157"/>
      <c r="B403" s="158"/>
      <c r="C403" s="186" t="s">
        <v>251</v>
      </c>
      <c r="D403" s="181"/>
      <c r="E403" s="182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 t="s">
        <v>248</v>
      </c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</row>
    <row r="404" spans="1:60" outlineLevel="1" x14ac:dyDescent="0.2">
      <c r="A404" s="157"/>
      <c r="B404" s="158"/>
      <c r="C404" s="185" t="s">
        <v>636</v>
      </c>
      <c r="D404" s="179"/>
      <c r="E404" s="18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 t="s">
        <v>248</v>
      </c>
      <c r="AH404" s="150">
        <v>0</v>
      </c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</row>
    <row r="405" spans="1:60" outlineLevel="1" x14ac:dyDescent="0.2">
      <c r="A405" s="157"/>
      <c r="B405" s="158"/>
      <c r="C405" s="185" t="s">
        <v>456</v>
      </c>
      <c r="D405" s="179"/>
      <c r="E405" s="18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 t="s">
        <v>248</v>
      </c>
      <c r="AH405" s="150">
        <v>0</v>
      </c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</row>
    <row r="406" spans="1:60" outlineLevel="1" x14ac:dyDescent="0.2">
      <c r="A406" s="157"/>
      <c r="B406" s="158"/>
      <c r="C406" s="185" t="s">
        <v>637</v>
      </c>
      <c r="D406" s="179"/>
      <c r="E406" s="180">
        <v>40.61</v>
      </c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 t="s">
        <v>248</v>
      </c>
      <c r="AH406" s="150">
        <v>0</v>
      </c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</row>
    <row r="407" spans="1:60" outlineLevel="1" x14ac:dyDescent="0.2">
      <c r="A407" s="157"/>
      <c r="B407" s="158"/>
      <c r="C407" s="185" t="s">
        <v>638</v>
      </c>
      <c r="D407" s="179"/>
      <c r="E407" s="180">
        <v>40.61</v>
      </c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 t="s">
        <v>248</v>
      </c>
      <c r="AH407" s="150">
        <v>0</v>
      </c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</row>
    <row r="408" spans="1:60" outlineLevel="1" x14ac:dyDescent="0.2">
      <c r="A408" s="157"/>
      <c r="B408" s="158"/>
      <c r="C408" s="185" t="s">
        <v>639</v>
      </c>
      <c r="D408" s="179"/>
      <c r="E408" s="180">
        <v>64.48</v>
      </c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 t="s">
        <v>248</v>
      </c>
      <c r="AH408" s="150">
        <v>0</v>
      </c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</row>
    <row r="409" spans="1:60" outlineLevel="1" x14ac:dyDescent="0.2">
      <c r="A409" s="157"/>
      <c r="B409" s="158"/>
      <c r="C409" s="185" t="s">
        <v>640</v>
      </c>
      <c r="D409" s="179"/>
      <c r="E409" s="180">
        <v>64.48</v>
      </c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 t="s">
        <v>248</v>
      </c>
      <c r="AH409" s="150">
        <v>0</v>
      </c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</row>
    <row r="410" spans="1:60" outlineLevel="1" x14ac:dyDescent="0.2">
      <c r="A410" s="157"/>
      <c r="B410" s="158"/>
      <c r="C410" s="185" t="s">
        <v>641</v>
      </c>
      <c r="D410" s="179"/>
      <c r="E410" s="180">
        <v>38.471000000000004</v>
      </c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 t="s">
        <v>248</v>
      </c>
      <c r="AH410" s="150">
        <v>0</v>
      </c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</row>
    <row r="411" spans="1:60" outlineLevel="1" x14ac:dyDescent="0.2">
      <c r="A411" s="157"/>
      <c r="B411" s="158"/>
      <c r="C411" s="185" t="s">
        <v>642</v>
      </c>
      <c r="D411" s="179"/>
      <c r="E411" s="180">
        <v>38.471000000000004</v>
      </c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 t="s">
        <v>248</v>
      </c>
      <c r="AH411" s="150">
        <v>0</v>
      </c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</row>
    <row r="412" spans="1:60" outlineLevel="1" x14ac:dyDescent="0.2">
      <c r="A412" s="157"/>
      <c r="B412" s="158"/>
      <c r="C412" s="185" t="s">
        <v>643</v>
      </c>
      <c r="D412" s="179"/>
      <c r="E412" s="180">
        <v>21.39</v>
      </c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 t="s">
        <v>248</v>
      </c>
      <c r="AH412" s="150">
        <v>0</v>
      </c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</row>
    <row r="413" spans="1:60" outlineLevel="1" x14ac:dyDescent="0.2">
      <c r="A413" s="157"/>
      <c r="B413" s="158"/>
      <c r="C413" s="185" t="s">
        <v>644</v>
      </c>
      <c r="D413" s="179"/>
      <c r="E413" s="180">
        <v>16.739999999999998</v>
      </c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 t="s">
        <v>248</v>
      </c>
      <c r="AH413" s="150">
        <v>0</v>
      </c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</row>
    <row r="414" spans="1:60" outlineLevel="1" x14ac:dyDescent="0.2">
      <c r="A414" s="157"/>
      <c r="B414" s="158"/>
      <c r="C414" s="185" t="s">
        <v>645</v>
      </c>
      <c r="D414" s="179"/>
      <c r="E414" s="180">
        <v>16.739999999999998</v>
      </c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 t="s">
        <v>248</v>
      </c>
      <c r="AH414" s="150">
        <v>0</v>
      </c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</row>
    <row r="415" spans="1:60" outlineLevel="1" x14ac:dyDescent="0.2">
      <c r="A415" s="157"/>
      <c r="B415" s="158"/>
      <c r="C415" s="185" t="s">
        <v>646</v>
      </c>
      <c r="D415" s="179"/>
      <c r="E415" s="180">
        <v>33.79</v>
      </c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 t="s">
        <v>248</v>
      </c>
      <c r="AH415" s="150">
        <v>0</v>
      </c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</row>
    <row r="416" spans="1:60" outlineLevel="1" x14ac:dyDescent="0.2">
      <c r="A416" s="157"/>
      <c r="B416" s="158"/>
      <c r="C416" s="185" t="s">
        <v>647</v>
      </c>
      <c r="D416" s="179"/>
      <c r="E416" s="180">
        <v>33.79</v>
      </c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 t="s">
        <v>248</v>
      </c>
      <c r="AH416" s="150">
        <v>0</v>
      </c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</row>
    <row r="417" spans="1:60" outlineLevel="1" x14ac:dyDescent="0.2">
      <c r="A417" s="157"/>
      <c r="B417" s="158"/>
      <c r="C417" s="185" t="s">
        <v>648</v>
      </c>
      <c r="D417" s="179"/>
      <c r="E417" s="180">
        <v>122.14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 t="s">
        <v>248</v>
      </c>
      <c r="AH417" s="150">
        <v>0</v>
      </c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</row>
    <row r="418" spans="1:60" outlineLevel="1" x14ac:dyDescent="0.2">
      <c r="A418" s="157"/>
      <c r="B418" s="158"/>
      <c r="C418" s="185" t="s">
        <v>649</v>
      </c>
      <c r="D418" s="179"/>
      <c r="E418" s="180">
        <v>28.83</v>
      </c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 t="s">
        <v>248</v>
      </c>
      <c r="AH418" s="150">
        <v>0</v>
      </c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</row>
    <row r="419" spans="1:60" outlineLevel="1" x14ac:dyDescent="0.2">
      <c r="A419" s="157"/>
      <c r="B419" s="158"/>
      <c r="C419" s="185" t="s">
        <v>650</v>
      </c>
      <c r="D419" s="179"/>
      <c r="E419" s="180">
        <v>13.64</v>
      </c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 t="s">
        <v>248</v>
      </c>
      <c r="AH419" s="150">
        <v>0</v>
      </c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</row>
    <row r="420" spans="1:60" outlineLevel="1" x14ac:dyDescent="0.2">
      <c r="A420" s="157"/>
      <c r="B420" s="158"/>
      <c r="C420" s="185" t="s">
        <v>651</v>
      </c>
      <c r="D420" s="179"/>
      <c r="E420" s="180">
        <v>17.36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 t="s">
        <v>248</v>
      </c>
      <c r="AH420" s="150">
        <v>0</v>
      </c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</row>
    <row r="421" spans="1:60" outlineLevel="1" x14ac:dyDescent="0.2">
      <c r="A421" s="157"/>
      <c r="B421" s="158"/>
      <c r="C421" s="185" t="s">
        <v>652</v>
      </c>
      <c r="D421" s="179"/>
      <c r="E421" s="180">
        <v>39.06</v>
      </c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 t="s">
        <v>248</v>
      </c>
      <c r="AH421" s="150">
        <v>0</v>
      </c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</row>
    <row r="422" spans="1:60" outlineLevel="1" x14ac:dyDescent="0.2">
      <c r="A422" s="157"/>
      <c r="B422" s="158"/>
      <c r="C422" s="185" t="s">
        <v>653</v>
      </c>
      <c r="D422" s="179"/>
      <c r="E422" s="180">
        <v>14.88</v>
      </c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 t="s">
        <v>248</v>
      </c>
      <c r="AH422" s="150">
        <v>0</v>
      </c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</row>
    <row r="423" spans="1:60" outlineLevel="1" x14ac:dyDescent="0.2">
      <c r="A423" s="157"/>
      <c r="B423" s="158"/>
      <c r="C423" s="185" t="s">
        <v>654</v>
      </c>
      <c r="D423" s="179"/>
      <c r="E423" s="180">
        <v>14.57</v>
      </c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 t="s">
        <v>248</v>
      </c>
      <c r="AH423" s="150">
        <v>0</v>
      </c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</row>
    <row r="424" spans="1:60" outlineLevel="1" x14ac:dyDescent="0.2">
      <c r="A424" s="157"/>
      <c r="B424" s="158"/>
      <c r="C424" s="185" t="s">
        <v>655</v>
      </c>
      <c r="D424" s="179"/>
      <c r="E424" s="180">
        <v>29.76</v>
      </c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 t="s">
        <v>248</v>
      </c>
      <c r="AH424" s="150">
        <v>0</v>
      </c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</row>
    <row r="425" spans="1:60" outlineLevel="1" x14ac:dyDescent="0.2">
      <c r="A425" s="157"/>
      <c r="B425" s="158"/>
      <c r="C425" s="185" t="s">
        <v>656</v>
      </c>
      <c r="D425" s="179"/>
      <c r="E425" s="180">
        <v>30.07</v>
      </c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 t="s">
        <v>248</v>
      </c>
      <c r="AH425" s="150">
        <v>0</v>
      </c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</row>
    <row r="426" spans="1:60" outlineLevel="1" x14ac:dyDescent="0.2">
      <c r="A426" s="157"/>
      <c r="B426" s="158"/>
      <c r="C426" s="185" t="s">
        <v>465</v>
      </c>
      <c r="D426" s="179"/>
      <c r="E426" s="18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 t="s">
        <v>248</v>
      </c>
      <c r="AH426" s="150">
        <v>0</v>
      </c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</row>
    <row r="427" spans="1:60" outlineLevel="1" x14ac:dyDescent="0.2">
      <c r="A427" s="157"/>
      <c r="B427" s="158"/>
      <c r="C427" s="185" t="s">
        <v>657</v>
      </c>
      <c r="D427" s="179"/>
      <c r="E427" s="180">
        <v>40.61</v>
      </c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 t="s">
        <v>248</v>
      </c>
      <c r="AH427" s="150">
        <v>0</v>
      </c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</row>
    <row r="428" spans="1:60" outlineLevel="1" x14ac:dyDescent="0.2">
      <c r="A428" s="157"/>
      <c r="B428" s="158"/>
      <c r="C428" s="185" t="s">
        <v>658</v>
      </c>
      <c r="D428" s="179"/>
      <c r="E428" s="180">
        <v>40.61</v>
      </c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 t="s">
        <v>248</v>
      </c>
      <c r="AH428" s="150">
        <v>0</v>
      </c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</row>
    <row r="429" spans="1:60" outlineLevel="1" x14ac:dyDescent="0.2">
      <c r="A429" s="157"/>
      <c r="B429" s="158"/>
      <c r="C429" s="185" t="s">
        <v>659</v>
      </c>
      <c r="D429" s="179"/>
      <c r="E429" s="180">
        <v>64.48</v>
      </c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 t="s">
        <v>248</v>
      </c>
      <c r="AH429" s="150">
        <v>0</v>
      </c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</row>
    <row r="430" spans="1:60" outlineLevel="1" x14ac:dyDescent="0.2">
      <c r="A430" s="157"/>
      <c r="B430" s="158"/>
      <c r="C430" s="185" t="s">
        <v>660</v>
      </c>
      <c r="D430" s="179"/>
      <c r="E430" s="180">
        <v>64.48</v>
      </c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 t="s">
        <v>248</v>
      </c>
      <c r="AH430" s="150">
        <v>0</v>
      </c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</row>
    <row r="431" spans="1:60" outlineLevel="1" x14ac:dyDescent="0.2">
      <c r="A431" s="157"/>
      <c r="B431" s="158"/>
      <c r="C431" s="185" t="s">
        <v>661</v>
      </c>
      <c r="D431" s="179"/>
      <c r="E431" s="180">
        <v>49.6</v>
      </c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 t="s">
        <v>248</v>
      </c>
      <c r="AH431" s="150">
        <v>0</v>
      </c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</row>
    <row r="432" spans="1:60" outlineLevel="1" x14ac:dyDescent="0.2">
      <c r="A432" s="157"/>
      <c r="B432" s="158"/>
      <c r="C432" s="185" t="s">
        <v>662</v>
      </c>
      <c r="D432" s="179"/>
      <c r="E432" s="180">
        <v>49.6</v>
      </c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 t="s">
        <v>248</v>
      </c>
      <c r="AH432" s="150">
        <v>0</v>
      </c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</row>
    <row r="433" spans="1:60" outlineLevel="1" x14ac:dyDescent="0.2">
      <c r="A433" s="157"/>
      <c r="B433" s="158"/>
      <c r="C433" s="185" t="s">
        <v>663</v>
      </c>
      <c r="D433" s="179"/>
      <c r="E433" s="180">
        <v>50.84</v>
      </c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 t="s">
        <v>248</v>
      </c>
      <c r="AH433" s="150">
        <v>0</v>
      </c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</row>
    <row r="434" spans="1:60" outlineLevel="1" x14ac:dyDescent="0.2">
      <c r="A434" s="157"/>
      <c r="B434" s="158"/>
      <c r="C434" s="185" t="s">
        <v>664</v>
      </c>
      <c r="D434" s="179"/>
      <c r="E434" s="180">
        <v>50.84</v>
      </c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 t="s">
        <v>248</v>
      </c>
      <c r="AH434" s="150">
        <v>0</v>
      </c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</row>
    <row r="435" spans="1:60" outlineLevel="1" x14ac:dyDescent="0.2">
      <c r="A435" s="157"/>
      <c r="B435" s="158"/>
      <c r="C435" s="185" t="s">
        <v>665</v>
      </c>
      <c r="D435" s="179"/>
      <c r="E435" s="180">
        <v>12.4</v>
      </c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 t="s">
        <v>248</v>
      </c>
      <c r="AH435" s="150">
        <v>0</v>
      </c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</row>
    <row r="436" spans="1:60" outlineLevel="1" x14ac:dyDescent="0.2">
      <c r="A436" s="157"/>
      <c r="B436" s="158"/>
      <c r="C436" s="185" t="s">
        <v>666</v>
      </c>
      <c r="D436" s="179"/>
      <c r="E436" s="180">
        <v>12.4</v>
      </c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 t="s">
        <v>248</v>
      </c>
      <c r="AH436" s="150">
        <v>0</v>
      </c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</row>
    <row r="437" spans="1:60" outlineLevel="1" x14ac:dyDescent="0.2">
      <c r="A437" s="157"/>
      <c r="B437" s="158"/>
      <c r="C437" s="185" t="s">
        <v>667</v>
      </c>
      <c r="D437" s="179"/>
      <c r="E437" s="180">
        <v>10.85</v>
      </c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 t="s">
        <v>248</v>
      </c>
      <c r="AH437" s="150">
        <v>0</v>
      </c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</row>
    <row r="438" spans="1:60" outlineLevel="1" x14ac:dyDescent="0.2">
      <c r="A438" s="157"/>
      <c r="B438" s="158"/>
      <c r="C438" s="185" t="s">
        <v>668</v>
      </c>
      <c r="D438" s="179"/>
      <c r="E438" s="180">
        <v>10.85</v>
      </c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 t="s">
        <v>248</v>
      </c>
      <c r="AH438" s="150">
        <v>0</v>
      </c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</row>
    <row r="439" spans="1:60" outlineLevel="1" x14ac:dyDescent="0.2">
      <c r="A439" s="157"/>
      <c r="B439" s="158"/>
      <c r="C439" s="185" t="s">
        <v>669</v>
      </c>
      <c r="D439" s="179"/>
      <c r="E439" s="180">
        <v>71.239999999999995</v>
      </c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 t="s">
        <v>248</v>
      </c>
      <c r="AH439" s="150">
        <v>0</v>
      </c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</row>
    <row r="440" spans="1:60" outlineLevel="1" x14ac:dyDescent="0.2">
      <c r="A440" s="157"/>
      <c r="B440" s="158"/>
      <c r="C440" s="185" t="s">
        <v>670</v>
      </c>
      <c r="D440" s="179"/>
      <c r="E440" s="180">
        <v>36.270000000000003</v>
      </c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 t="s">
        <v>248</v>
      </c>
      <c r="AH440" s="150">
        <v>0</v>
      </c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</row>
    <row r="441" spans="1:60" outlineLevel="1" x14ac:dyDescent="0.2">
      <c r="A441" s="157"/>
      <c r="B441" s="158"/>
      <c r="C441" s="185" t="s">
        <v>671</v>
      </c>
      <c r="D441" s="179"/>
      <c r="E441" s="180">
        <v>-1.9999999999999996E-3</v>
      </c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 t="s">
        <v>248</v>
      </c>
      <c r="AH441" s="150">
        <v>0</v>
      </c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</row>
    <row r="442" spans="1:60" outlineLevel="1" x14ac:dyDescent="0.2">
      <c r="A442" s="157"/>
      <c r="B442" s="158"/>
      <c r="C442" s="185" t="s">
        <v>672</v>
      </c>
      <c r="D442" s="179"/>
      <c r="E442" s="180">
        <v>-480.85</v>
      </c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 t="s">
        <v>248</v>
      </c>
      <c r="AH442" s="150">
        <v>0</v>
      </c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</row>
    <row r="443" spans="1:60" outlineLevel="1" x14ac:dyDescent="0.2">
      <c r="A443" s="167">
        <v>86</v>
      </c>
      <c r="B443" s="168" t="s">
        <v>673</v>
      </c>
      <c r="C443" s="176" t="s">
        <v>674</v>
      </c>
      <c r="D443" s="169" t="s">
        <v>254</v>
      </c>
      <c r="E443" s="170">
        <v>1094.8</v>
      </c>
      <c r="F443" s="171"/>
      <c r="G443" s="172">
        <f>ROUND(E443*F443,2)</f>
        <v>0</v>
      </c>
      <c r="H443" s="171"/>
      <c r="I443" s="172">
        <f>ROUND(E443*H443,2)</f>
        <v>0</v>
      </c>
      <c r="J443" s="171"/>
      <c r="K443" s="172">
        <f>ROUND(E443*J443,2)</f>
        <v>0</v>
      </c>
      <c r="L443" s="172">
        <v>21</v>
      </c>
      <c r="M443" s="172">
        <f>G443*(1+L443/100)</f>
        <v>0</v>
      </c>
      <c r="N443" s="172">
        <v>0</v>
      </c>
      <c r="O443" s="172">
        <f>ROUND(E443*N443,2)</f>
        <v>0</v>
      </c>
      <c r="P443" s="172">
        <v>0</v>
      </c>
      <c r="Q443" s="172">
        <f>ROUND(E443*P443,2)</f>
        <v>0</v>
      </c>
      <c r="R443" s="172" t="s">
        <v>634</v>
      </c>
      <c r="S443" s="172" t="s">
        <v>221</v>
      </c>
      <c r="T443" s="173" t="s">
        <v>243</v>
      </c>
      <c r="U443" s="160">
        <v>3.2480000000000002E-2</v>
      </c>
      <c r="V443" s="160">
        <f>ROUND(E443*U443,2)</f>
        <v>35.56</v>
      </c>
      <c r="W443" s="16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 t="s">
        <v>447</v>
      </c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</row>
    <row r="444" spans="1:60" outlineLevel="1" x14ac:dyDescent="0.2">
      <c r="A444" s="167">
        <v>87</v>
      </c>
      <c r="B444" s="168" t="s">
        <v>675</v>
      </c>
      <c r="C444" s="176" t="s">
        <v>676</v>
      </c>
      <c r="D444" s="169" t="s">
        <v>254</v>
      </c>
      <c r="E444" s="170">
        <v>1094.8</v>
      </c>
      <c r="F444" s="171"/>
      <c r="G444" s="172">
        <f>ROUND(E444*F444,2)</f>
        <v>0</v>
      </c>
      <c r="H444" s="171"/>
      <c r="I444" s="172">
        <f>ROUND(E444*H444,2)</f>
        <v>0</v>
      </c>
      <c r="J444" s="171"/>
      <c r="K444" s="172">
        <f>ROUND(E444*J444,2)</f>
        <v>0</v>
      </c>
      <c r="L444" s="172">
        <v>21</v>
      </c>
      <c r="M444" s="172">
        <f>G444*(1+L444/100)</f>
        <v>0</v>
      </c>
      <c r="N444" s="172">
        <v>2.4000000000000001E-4</v>
      </c>
      <c r="O444" s="172">
        <f>ROUND(E444*N444,2)</f>
        <v>0.26</v>
      </c>
      <c r="P444" s="172">
        <v>0</v>
      </c>
      <c r="Q444" s="172">
        <f>ROUND(E444*P444,2)</f>
        <v>0</v>
      </c>
      <c r="R444" s="172" t="s">
        <v>634</v>
      </c>
      <c r="S444" s="172" t="s">
        <v>221</v>
      </c>
      <c r="T444" s="173" t="s">
        <v>243</v>
      </c>
      <c r="U444" s="160">
        <v>0.10902000000000001</v>
      </c>
      <c r="V444" s="160">
        <f>ROUND(E444*U444,2)</f>
        <v>119.36</v>
      </c>
      <c r="W444" s="16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 t="s">
        <v>447</v>
      </c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</row>
    <row r="445" spans="1:60" ht="22.5" outlineLevel="1" x14ac:dyDescent="0.2">
      <c r="A445" s="167">
        <v>88</v>
      </c>
      <c r="B445" s="168" t="s">
        <v>677</v>
      </c>
      <c r="C445" s="176" t="s">
        <v>678</v>
      </c>
      <c r="D445" s="169" t="s">
        <v>254</v>
      </c>
      <c r="E445" s="170">
        <v>328.5</v>
      </c>
      <c r="F445" s="171"/>
      <c r="G445" s="172">
        <f>ROUND(E445*F445,2)</f>
        <v>0</v>
      </c>
      <c r="H445" s="171"/>
      <c r="I445" s="172">
        <f>ROUND(E445*H445,2)</f>
        <v>0</v>
      </c>
      <c r="J445" s="171"/>
      <c r="K445" s="172">
        <f>ROUND(E445*J445,2)</f>
        <v>0</v>
      </c>
      <c r="L445" s="172">
        <v>21</v>
      </c>
      <c r="M445" s="172">
        <f>G445*(1+L445/100)</f>
        <v>0</v>
      </c>
      <c r="N445" s="172">
        <v>3.4000000000000002E-4</v>
      </c>
      <c r="O445" s="172">
        <f>ROUND(E445*N445,2)</f>
        <v>0.11</v>
      </c>
      <c r="P445" s="172">
        <v>0</v>
      </c>
      <c r="Q445" s="172">
        <f>ROUND(E445*P445,2)</f>
        <v>0</v>
      </c>
      <c r="R445" s="172" t="s">
        <v>634</v>
      </c>
      <c r="S445" s="172" t="s">
        <v>221</v>
      </c>
      <c r="T445" s="173" t="s">
        <v>243</v>
      </c>
      <c r="U445" s="160">
        <v>0.13500000000000001</v>
      </c>
      <c r="V445" s="160">
        <f>ROUND(E445*U445,2)</f>
        <v>44.35</v>
      </c>
      <c r="W445" s="16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 t="s">
        <v>447</v>
      </c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</row>
    <row r="446" spans="1:60" outlineLevel="1" x14ac:dyDescent="0.2">
      <c r="A446" s="157"/>
      <c r="B446" s="158"/>
      <c r="C446" s="185" t="s">
        <v>679</v>
      </c>
      <c r="D446" s="179"/>
      <c r="E446" s="180">
        <v>328.5</v>
      </c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 t="s">
        <v>248</v>
      </c>
      <c r="AH446" s="150">
        <v>0</v>
      </c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</row>
    <row r="447" spans="1:60" x14ac:dyDescent="0.2">
      <c r="A447" s="153" t="s">
        <v>216</v>
      </c>
      <c r="B447" s="154" t="s">
        <v>183</v>
      </c>
      <c r="C447" s="175" t="s">
        <v>184</v>
      </c>
      <c r="D447" s="163"/>
      <c r="E447" s="164"/>
      <c r="F447" s="165"/>
      <c r="G447" s="165">
        <f>SUMIF(AG448:AG449,"&lt;&gt;NOR",G448:G449)</f>
        <v>0</v>
      </c>
      <c r="H447" s="165"/>
      <c r="I447" s="165">
        <f>SUM(I448:I449)</f>
        <v>0</v>
      </c>
      <c r="J447" s="165"/>
      <c r="K447" s="165">
        <f>SUM(K448:K449)</f>
        <v>0</v>
      </c>
      <c r="L447" s="165"/>
      <c r="M447" s="165">
        <f>SUM(M448:M449)</f>
        <v>0</v>
      </c>
      <c r="N447" s="165"/>
      <c r="O447" s="165">
        <f>SUM(O448:O449)</f>
        <v>0</v>
      </c>
      <c r="P447" s="165"/>
      <c r="Q447" s="165">
        <f>SUM(Q448:Q449)</f>
        <v>0</v>
      </c>
      <c r="R447" s="165"/>
      <c r="S447" s="165"/>
      <c r="T447" s="166"/>
      <c r="U447" s="162"/>
      <c r="V447" s="162">
        <f>SUM(V448:V449)</f>
        <v>0</v>
      </c>
      <c r="W447" s="162"/>
      <c r="AG447" t="s">
        <v>217</v>
      </c>
    </row>
    <row r="448" spans="1:60" outlineLevel="1" x14ac:dyDescent="0.2">
      <c r="A448" s="167">
        <v>89</v>
      </c>
      <c r="B448" s="168" t="s">
        <v>680</v>
      </c>
      <c r="C448" s="176" t="s">
        <v>681</v>
      </c>
      <c r="D448" s="169" t="s">
        <v>497</v>
      </c>
      <c r="E448" s="170">
        <v>1</v>
      </c>
      <c r="F448" s="171"/>
      <c r="G448" s="172">
        <f>ROUND(E448*F448,2)</f>
        <v>0</v>
      </c>
      <c r="H448" s="171"/>
      <c r="I448" s="172">
        <f>ROUND(E448*H448,2)</f>
        <v>0</v>
      </c>
      <c r="J448" s="171"/>
      <c r="K448" s="172">
        <f>ROUND(E448*J448,2)</f>
        <v>0</v>
      </c>
      <c r="L448" s="172">
        <v>21</v>
      </c>
      <c r="M448" s="172">
        <f>G448*(1+L448/100)</f>
        <v>0</v>
      </c>
      <c r="N448" s="172">
        <v>0</v>
      </c>
      <c r="O448" s="172">
        <f>ROUND(E448*N448,2)</f>
        <v>0</v>
      </c>
      <c r="P448" s="172">
        <v>0</v>
      </c>
      <c r="Q448" s="172">
        <f>ROUND(E448*P448,2)</f>
        <v>0</v>
      </c>
      <c r="R448" s="172"/>
      <c r="S448" s="172" t="s">
        <v>360</v>
      </c>
      <c r="T448" s="173" t="s">
        <v>222</v>
      </c>
      <c r="U448" s="160">
        <v>0</v>
      </c>
      <c r="V448" s="160">
        <f>ROUND(E448*U448,2)</f>
        <v>0</v>
      </c>
      <c r="W448" s="16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 t="s">
        <v>244</v>
      </c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</row>
    <row r="449" spans="1:60" outlineLevel="1" x14ac:dyDescent="0.2">
      <c r="A449" s="167">
        <v>90</v>
      </c>
      <c r="B449" s="168" t="s">
        <v>682</v>
      </c>
      <c r="C449" s="176" t="s">
        <v>683</v>
      </c>
      <c r="D449" s="169" t="s">
        <v>497</v>
      </c>
      <c r="E449" s="170">
        <v>1</v>
      </c>
      <c r="F449" s="171"/>
      <c r="G449" s="172">
        <f>ROUND(E449*F449,2)</f>
        <v>0</v>
      </c>
      <c r="H449" s="171"/>
      <c r="I449" s="172">
        <f>ROUND(E449*H449,2)</f>
        <v>0</v>
      </c>
      <c r="J449" s="171"/>
      <c r="K449" s="172">
        <f>ROUND(E449*J449,2)</f>
        <v>0</v>
      </c>
      <c r="L449" s="172">
        <v>21</v>
      </c>
      <c r="M449" s="172">
        <f>G449*(1+L449/100)</f>
        <v>0</v>
      </c>
      <c r="N449" s="172">
        <v>0</v>
      </c>
      <c r="O449" s="172">
        <f>ROUND(E449*N449,2)</f>
        <v>0</v>
      </c>
      <c r="P449" s="172">
        <v>0</v>
      </c>
      <c r="Q449" s="172">
        <f>ROUND(E449*P449,2)</f>
        <v>0</v>
      </c>
      <c r="R449" s="172"/>
      <c r="S449" s="172" t="s">
        <v>360</v>
      </c>
      <c r="T449" s="173" t="s">
        <v>222</v>
      </c>
      <c r="U449" s="160">
        <v>0</v>
      </c>
      <c r="V449" s="160">
        <f>ROUND(E449*U449,2)</f>
        <v>0</v>
      </c>
      <c r="W449" s="16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 t="s">
        <v>244</v>
      </c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</row>
    <row r="450" spans="1:60" x14ac:dyDescent="0.2">
      <c r="A450" s="153" t="s">
        <v>216</v>
      </c>
      <c r="B450" s="154" t="s">
        <v>185</v>
      </c>
      <c r="C450" s="175" t="s">
        <v>186</v>
      </c>
      <c r="D450" s="163"/>
      <c r="E450" s="164"/>
      <c r="F450" s="165"/>
      <c r="G450" s="165">
        <f>SUMIF(AG451:AG458,"&lt;&gt;NOR",G451:G458)</f>
        <v>0</v>
      </c>
      <c r="H450" s="165"/>
      <c r="I450" s="165">
        <f>SUM(I451:I458)</f>
        <v>0</v>
      </c>
      <c r="J450" s="165"/>
      <c r="K450" s="165">
        <f>SUM(K451:K458)</f>
        <v>0</v>
      </c>
      <c r="L450" s="165"/>
      <c r="M450" s="165">
        <f>SUM(M451:M458)</f>
        <v>0</v>
      </c>
      <c r="N450" s="165"/>
      <c r="O450" s="165">
        <f>SUM(O451:O458)</f>
        <v>0</v>
      </c>
      <c r="P450" s="165"/>
      <c r="Q450" s="165">
        <f>SUM(Q451:Q458)</f>
        <v>0</v>
      </c>
      <c r="R450" s="165"/>
      <c r="S450" s="165"/>
      <c r="T450" s="166"/>
      <c r="U450" s="162"/>
      <c r="V450" s="162">
        <f>SUM(V451:V458)</f>
        <v>303.02000000000004</v>
      </c>
      <c r="W450" s="162"/>
      <c r="AG450" t="s">
        <v>217</v>
      </c>
    </row>
    <row r="451" spans="1:60" outlineLevel="1" x14ac:dyDescent="0.2">
      <c r="A451" s="167">
        <v>91</v>
      </c>
      <c r="B451" s="168" t="s">
        <v>684</v>
      </c>
      <c r="C451" s="176" t="s">
        <v>685</v>
      </c>
      <c r="D451" s="169" t="s">
        <v>265</v>
      </c>
      <c r="E451" s="170">
        <v>66.808890000000005</v>
      </c>
      <c r="F451" s="171"/>
      <c r="G451" s="172">
        <f>ROUND(E451*F451,2)</f>
        <v>0</v>
      </c>
      <c r="H451" s="171"/>
      <c r="I451" s="172">
        <f>ROUND(E451*H451,2)</f>
        <v>0</v>
      </c>
      <c r="J451" s="171"/>
      <c r="K451" s="172">
        <f>ROUND(E451*J451,2)</f>
        <v>0</v>
      </c>
      <c r="L451" s="172">
        <v>21</v>
      </c>
      <c r="M451" s="172">
        <f>G451*(1+L451/100)</f>
        <v>0</v>
      </c>
      <c r="N451" s="172">
        <v>0</v>
      </c>
      <c r="O451" s="172">
        <f>ROUND(E451*N451,2)</f>
        <v>0</v>
      </c>
      <c r="P451" s="172">
        <v>0</v>
      </c>
      <c r="Q451" s="172">
        <f>ROUND(E451*P451,2)</f>
        <v>0</v>
      </c>
      <c r="R451" s="172"/>
      <c r="S451" s="172" t="s">
        <v>221</v>
      </c>
      <c r="T451" s="173" t="s">
        <v>243</v>
      </c>
      <c r="U451" s="160">
        <v>1.7970000000000002</v>
      </c>
      <c r="V451" s="160">
        <f>ROUND(E451*U451,2)</f>
        <v>120.06</v>
      </c>
      <c r="W451" s="16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 t="s">
        <v>686</v>
      </c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</row>
    <row r="452" spans="1:60" ht="22.5" outlineLevel="1" x14ac:dyDescent="0.2">
      <c r="A452" s="167">
        <v>92</v>
      </c>
      <c r="B452" s="168" t="s">
        <v>687</v>
      </c>
      <c r="C452" s="176" t="s">
        <v>688</v>
      </c>
      <c r="D452" s="169" t="s">
        <v>265</v>
      </c>
      <c r="E452" s="170">
        <v>33.404450000000004</v>
      </c>
      <c r="F452" s="171"/>
      <c r="G452" s="172">
        <f>ROUND(E452*F452,2)</f>
        <v>0</v>
      </c>
      <c r="H452" s="171"/>
      <c r="I452" s="172">
        <f>ROUND(E452*H452,2)</f>
        <v>0</v>
      </c>
      <c r="J452" s="171"/>
      <c r="K452" s="172">
        <f>ROUND(E452*J452,2)</f>
        <v>0</v>
      </c>
      <c r="L452" s="172">
        <v>21</v>
      </c>
      <c r="M452" s="172">
        <f>G452*(1+L452/100)</f>
        <v>0</v>
      </c>
      <c r="N452" s="172">
        <v>0</v>
      </c>
      <c r="O452" s="172">
        <f>ROUND(E452*N452,2)</f>
        <v>0</v>
      </c>
      <c r="P452" s="172">
        <v>0</v>
      </c>
      <c r="Q452" s="172">
        <f>ROUND(E452*P452,2)</f>
        <v>0</v>
      </c>
      <c r="R452" s="172" t="s">
        <v>364</v>
      </c>
      <c r="S452" s="172" t="s">
        <v>221</v>
      </c>
      <c r="T452" s="173" t="s">
        <v>243</v>
      </c>
      <c r="U452" s="160">
        <v>0.93300000000000005</v>
      </c>
      <c r="V452" s="160">
        <f>ROUND(E452*U452,2)</f>
        <v>31.17</v>
      </c>
      <c r="W452" s="16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 t="s">
        <v>686</v>
      </c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</row>
    <row r="453" spans="1:60" outlineLevel="1" x14ac:dyDescent="0.2">
      <c r="A453" s="167">
        <v>93</v>
      </c>
      <c r="B453" s="168" t="s">
        <v>689</v>
      </c>
      <c r="C453" s="176" t="s">
        <v>690</v>
      </c>
      <c r="D453" s="169" t="s">
        <v>265</v>
      </c>
      <c r="E453" s="170">
        <v>66.808890000000005</v>
      </c>
      <c r="F453" s="171"/>
      <c r="G453" s="172">
        <f>ROUND(E453*F453,2)</f>
        <v>0</v>
      </c>
      <c r="H453" s="171"/>
      <c r="I453" s="172">
        <f>ROUND(E453*H453,2)</f>
        <v>0</v>
      </c>
      <c r="J453" s="171"/>
      <c r="K453" s="172">
        <f>ROUND(E453*J453,2)</f>
        <v>0</v>
      </c>
      <c r="L453" s="172">
        <v>21</v>
      </c>
      <c r="M453" s="172">
        <f>G453*(1+L453/100)</f>
        <v>0</v>
      </c>
      <c r="N453" s="172">
        <v>0</v>
      </c>
      <c r="O453" s="172">
        <f>ROUND(E453*N453,2)</f>
        <v>0</v>
      </c>
      <c r="P453" s="172">
        <v>0</v>
      </c>
      <c r="Q453" s="172">
        <f>ROUND(E453*P453,2)</f>
        <v>0</v>
      </c>
      <c r="R453" s="172" t="s">
        <v>364</v>
      </c>
      <c r="S453" s="172" t="s">
        <v>221</v>
      </c>
      <c r="T453" s="173" t="s">
        <v>243</v>
      </c>
      <c r="U453" s="160">
        <v>0.49</v>
      </c>
      <c r="V453" s="160">
        <f>ROUND(E453*U453,2)</f>
        <v>32.74</v>
      </c>
      <c r="W453" s="16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 t="s">
        <v>686</v>
      </c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</row>
    <row r="454" spans="1:60" outlineLevel="1" x14ac:dyDescent="0.2">
      <c r="A454" s="157"/>
      <c r="B454" s="158"/>
      <c r="C454" s="249" t="s">
        <v>691</v>
      </c>
      <c r="D454" s="250"/>
      <c r="E454" s="250"/>
      <c r="F454" s="250"/>
      <c r="G454" s="25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 t="s">
        <v>692</v>
      </c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</row>
    <row r="455" spans="1:60" outlineLevel="1" x14ac:dyDescent="0.2">
      <c r="A455" s="167">
        <v>94</v>
      </c>
      <c r="B455" s="168" t="s">
        <v>693</v>
      </c>
      <c r="C455" s="176" t="s">
        <v>694</v>
      </c>
      <c r="D455" s="169" t="s">
        <v>265</v>
      </c>
      <c r="E455" s="170">
        <v>935.32448000000011</v>
      </c>
      <c r="F455" s="171"/>
      <c r="G455" s="172">
        <f>ROUND(E455*F455,2)</f>
        <v>0</v>
      </c>
      <c r="H455" s="171"/>
      <c r="I455" s="172">
        <f>ROUND(E455*H455,2)</f>
        <v>0</v>
      </c>
      <c r="J455" s="171"/>
      <c r="K455" s="172">
        <f>ROUND(E455*J455,2)</f>
        <v>0</v>
      </c>
      <c r="L455" s="172">
        <v>21</v>
      </c>
      <c r="M455" s="172">
        <f>G455*(1+L455/100)</f>
        <v>0</v>
      </c>
      <c r="N455" s="172">
        <v>0</v>
      </c>
      <c r="O455" s="172">
        <f>ROUND(E455*N455,2)</f>
        <v>0</v>
      </c>
      <c r="P455" s="172">
        <v>0</v>
      </c>
      <c r="Q455" s="172">
        <f>ROUND(E455*P455,2)</f>
        <v>0</v>
      </c>
      <c r="R455" s="172" t="s">
        <v>364</v>
      </c>
      <c r="S455" s="172" t="s">
        <v>221</v>
      </c>
      <c r="T455" s="173" t="s">
        <v>243</v>
      </c>
      <c r="U455" s="160">
        <v>0</v>
      </c>
      <c r="V455" s="160">
        <f>ROUND(E455*U455,2)</f>
        <v>0</v>
      </c>
      <c r="W455" s="16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 t="s">
        <v>686</v>
      </c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</row>
    <row r="456" spans="1:60" outlineLevel="1" x14ac:dyDescent="0.2">
      <c r="A456" s="167">
        <v>95</v>
      </c>
      <c r="B456" s="168" t="s">
        <v>695</v>
      </c>
      <c r="C456" s="176" t="s">
        <v>696</v>
      </c>
      <c r="D456" s="169" t="s">
        <v>265</v>
      </c>
      <c r="E456" s="170">
        <v>66.808890000000005</v>
      </c>
      <c r="F456" s="171"/>
      <c r="G456" s="172">
        <f>ROUND(E456*F456,2)</f>
        <v>0</v>
      </c>
      <c r="H456" s="171"/>
      <c r="I456" s="172">
        <f>ROUND(E456*H456,2)</f>
        <v>0</v>
      </c>
      <c r="J456" s="171"/>
      <c r="K456" s="172">
        <f>ROUND(E456*J456,2)</f>
        <v>0</v>
      </c>
      <c r="L456" s="172">
        <v>21</v>
      </c>
      <c r="M456" s="172">
        <f>G456*(1+L456/100)</f>
        <v>0</v>
      </c>
      <c r="N456" s="172">
        <v>0</v>
      </c>
      <c r="O456" s="172">
        <f>ROUND(E456*N456,2)</f>
        <v>0</v>
      </c>
      <c r="P456" s="172">
        <v>0</v>
      </c>
      <c r="Q456" s="172">
        <f>ROUND(E456*P456,2)</f>
        <v>0</v>
      </c>
      <c r="R456" s="172" t="s">
        <v>364</v>
      </c>
      <c r="S456" s="172" t="s">
        <v>221</v>
      </c>
      <c r="T456" s="173" t="s">
        <v>243</v>
      </c>
      <c r="U456" s="160">
        <v>0.94200000000000006</v>
      </c>
      <c r="V456" s="160">
        <f>ROUND(E456*U456,2)</f>
        <v>62.93</v>
      </c>
      <c r="W456" s="16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 t="s">
        <v>686</v>
      </c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</row>
    <row r="457" spans="1:60" ht="22.5" outlineLevel="1" x14ac:dyDescent="0.2">
      <c r="A457" s="167">
        <v>96</v>
      </c>
      <c r="B457" s="168" t="s">
        <v>697</v>
      </c>
      <c r="C457" s="176" t="s">
        <v>698</v>
      </c>
      <c r="D457" s="169" t="s">
        <v>265</v>
      </c>
      <c r="E457" s="170">
        <v>534.47113000000002</v>
      </c>
      <c r="F457" s="171"/>
      <c r="G457" s="172">
        <f>ROUND(E457*F457,2)</f>
        <v>0</v>
      </c>
      <c r="H457" s="171"/>
      <c r="I457" s="172">
        <f>ROUND(E457*H457,2)</f>
        <v>0</v>
      </c>
      <c r="J457" s="171"/>
      <c r="K457" s="172">
        <f>ROUND(E457*J457,2)</f>
        <v>0</v>
      </c>
      <c r="L457" s="172">
        <v>21</v>
      </c>
      <c r="M457" s="172">
        <f>G457*(1+L457/100)</f>
        <v>0</v>
      </c>
      <c r="N457" s="172">
        <v>0</v>
      </c>
      <c r="O457" s="172">
        <f>ROUND(E457*N457,2)</f>
        <v>0</v>
      </c>
      <c r="P457" s="172">
        <v>0</v>
      </c>
      <c r="Q457" s="172">
        <f>ROUND(E457*P457,2)</f>
        <v>0</v>
      </c>
      <c r="R457" s="172" t="s">
        <v>364</v>
      </c>
      <c r="S457" s="172" t="s">
        <v>221</v>
      </c>
      <c r="T457" s="173" t="s">
        <v>243</v>
      </c>
      <c r="U457" s="160">
        <v>0.105</v>
      </c>
      <c r="V457" s="160">
        <f>ROUND(E457*U457,2)</f>
        <v>56.12</v>
      </c>
      <c r="W457" s="16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 t="s">
        <v>686</v>
      </c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</row>
    <row r="458" spans="1:60" outlineLevel="1" x14ac:dyDescent="0.2">
      <c r="A458" s="167">
        <v>97</v>
      </c>
      <c r="B458" s="168" t="s">
        <v>699</v>
      </c>
      <c r="C458" s="176" t="s">
        <v>700</v>
      </c>
      <c r="D458" s="169" t="s">
        <v>265</v>
      </c>
      <c r="E458" s="170">
        <v>66.808890000000005</v>
      </c>
      <c r="F458" s="171"/>
      <c r="G458" s="172">
        <f>ROUND(E458*F458,2)</f>
        <v>0</v>
      </c>
      <c r="H458" s="171"/>
      <c r="I458" s="172">
        <f>ROUND(E458*H458,2)</f>
        <v>0</v>
      </c>
      <c r="J458" s="171"/>
      <c r="K458" s="172">
        <f>ROUND(E458*J458,2)</f>
        <v>0</v>
      </c>
      <c r="L458" s="172">
        <v>21</v>
      </c>
      <c r="M458" s="172">
        <f>G458*(1+L458/100)</f>
        <v>0</v>
      </c>
      <c r="N458" s="172">
        <v>0</v>
      </c>
      <c r="O458" s="172">
        <f>ROUND(E458*N458,2)</f>
        <v>0</v>
      </c>
      <c r="P458" s="172">
        <v>0</v>
      </c>
      <c r="Q458" s="172">
        <f>ROUND(E458*P458,2)</f>
        <v>0</v>
      </c>
      <c r="R458" s="172"/>
      <c r="S458" s="172" t="s">
        <v>360</v>
      </c>
      <c r="T458" s="173" t="s">
        <v>222</v>
      </c>
      <c r="U458" s="160">
        <v>0</v>
      </c>
      <c r="V458" s="160">
        <f>ROUND(E458*U458,2)</f>
        <v>0</v>
      </c>
      <c r="W458" s="16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 t="s">
        <v>686</v>
      </c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</row>
    <row r="459" spans="1:60" x14ac:dyDescent="0.2">
      <c r="A459" s="153" t="s">
        <v>216</v>
      </c>
      <c r="B459" s="154" t="s">
        <v>188</v>
      </c>
      <c r="C459" s="175" t="s">
        <v>78</v>
      </c>
      <c r="D459" s="163"/>
      <c r="E459" s="164"/>
      <c r="F459" s="165"/>
      <c r="G459" s="165">
        <f>SUMIF(AG460:AG463,"&lt;&gt;NOR",G460:G463)</f>
        <v>0</v>
      </c>
      <c r="H459" s="165"/>
      <c r="I459" s="165">
        <f>SUM(I460:I463)</f>
        <v>0</v>
      </c>
      <c r="J459" s="165"/>
      <c r="K459" s="165">
        <f>SUM(K460:K463)</f>
        <v>0</v>
      </c>
      <c r="L459" s="165"/>
      <c r="M459" s="165">
        <f>SUM(M460:M463)</f>
        <v>0</v>
      </c>
      <c r="N459" s="165"/>
      <c r="O459" s="165">
        <f>SUM(O460:O463)</f>
        <v>0</v>
      </c>
      <c r="P459" s="165"/>
      <c r="Q459" s="165">
        <f>SUM(Q460:Q463)</f>
        <v>0</v>
      </c>
      <c r="R459" s="165"/>
      <c r="S459" s="165"/>
      <c r="T459" s="166"/>
      <c r="U459" s="162"/>
      <c r="V459" s="162">
        <f>SUM(V460:V463)</f>
        <v>0</v>
      </c>
      <c r="W459" s="162"/>
      <c r="AG459" t="s">
        <v>217</v>
      </c>
    </row>
    <row r="460" spans="1:60" outlineLevel="1" x14ac:dyDescent="0.2">
      <c r="A460" s="167">
        <v>98</v>
      </c>
      <c r="B460" s="168" t="s">
        <v>218</v>
      </c>
      <c r="C460" s="176" t="s">
        <v>219</v>
      </c>
      <c r="D460" s="169" t="s">
        <v>220</v>
      </c>
      <c r="E460" s="170">
        <v>1</v>
      </c>
      <c r="F460" s="171"/>
      <c r="G460" s="172">
        <f>ROUND(E460*F460,2)</f>
        <v>0</v>
      </c>
      <c r="H460" s="171"/>
      <c r="I460" s="172">
        <f>ROUND(E460*H460,2)</f>
        <v>0</v>
      </c>
      <c r="J460" s="171"/>
      <c r="K460" s="172">
        <f>ROUND(E460*J460,2)</f>
        <v>0</v>
      </c>
      <c r="L460" s="172">
        <v>21</v>
      </c>
      <c r="M460" s="172">
        <f>G460*(1+L460/100)</f>
        <v>0</v>
      </c>
      <c r="N460" s="172">
        <v>0</v>
      </c>
      <c r="O460" s="172">
        <f>ROUND(E460*N460,2)</f>
        <v>0</v>
      </c>
      <c r="P460" s="172">
        <v>0</v>
      </c>
      <c r="Q460" s="172">
        <f>ROUND(E460*P460,2)</f>
        <v>0</v>
      </c>
      <c r="R460" s="172"/>
      <c r="S460" s="172" t="s">
        <v>221</v>
      </c>
      <c r="T460" s="173" t="s">
        <v>222</v>
      </c>
      <c r="U460" s="160">
        <v>0</v>
      </c>
      <c r="V460" s="160">
        <f>ROUND(E460*U460,2)</f>
        <v>0</v>
      </c>
      <c r="W460" s="16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 t="s">
        <v>223</v>
      </c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</row>
    <row r="461" spans="1:60" outlineLevel="1" x14ac:dyDescent="0.2">
      <c r="A461" s="167">
        <v>99</v>
      </c>
      <c r="B461" s="168" t="s">
        <v>224</v>
      </c>
      <c r="C461" s="176" t="s">
        <v>225</v>
      </c>
      <c r="D461" s="169" t="s">
        <v>220</v>
      </c>
      <c r="E461" s="170">
        <v>1</v>
      </c>
      <c r="F461" s="171"/>
      <c r="G461" s="172">
        <f>ROUND(E461*F461,2)</f>
        <v>0</v>
      </c>
      <c r="H461" s="171"/>
      <c r="I461" s="172">
        <f>ROUND(E461*H461,2)</f>
        <v>0</v>
      </c>
      <c r="J461" s="171"/>
      <c r="K461" s="172">
        <f>ROUND(E461*J461,2)</f>
        <v>0</v>
      </c>
      <c r="L461" s="172">
        <v>21</v>
      </c>
      <c r="M461" s="172">
        <f>G461*(1+L461/100)</f>
        <v>0</v>
      </c>
      <c r="N461" s="172">
        <v>0</v>
      </c>
      <c r="O461" s="172">
        <f>ROUND(E461*N461,2)</f>
        <v>0</v>
      </c>
      <c r="P461" s="172">
        <v>0</v>
      </c>
      <c r="Q461" s="172">
        <f>ROUND(E461*P461,2)</f>
        <v>0</v>
      </c>
      <c r="R461" s="172"/>
      <c r="S461" s="172" t="s">
        <v>221</v>
      </c>
      <c r="T461" s="173" t="s">
        <v>222</v>
      </c>
      <c r="U461" s="160">
        <v>0</v>
      </c>
      <c r="V461" s="160">
        <f>ROUND(E461*U461,2)</f>
        <v>0</v>
      </c>
      <c r="W461" s="16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 t="s">
        <v>223</v>
      </c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</row>
    <row r="462" spans="1:60" outlineLevel="1" x14ac:dyDescent="0.2">
      <c r="A462" s="167">
        <v>100</v>
      </c>
      <c r="B462" s="168" t="s">
        <v>226</v>
      </c>
      <c r="C462" s="176" t="s">
        <v>227</v>
      </c>
      <c r="D462" s="169" t="s">
        <v>220</v>
      </c>
      <c r="E462" s="170">
        <v>1</v>
      </c>
      <c r="F462" s="171"/>
      <c r="G462" s="172">
        <f>ROUND(E462*F462,2)</f>
        <v>0</v>
      </c>
      <c r="H462" s="171"/>
      <c r="I462" s="172">
        <f>ROUND(E462*H462,2)</f>
        <v>0</v>
      </c>
      <c r="J462" s="171"/>
      <c r="K462" s="172">
        <f>ROUND(E462*J462,2)</f>
        <v>0</v>
      </c>
      <c r="L462" s="172">
        <v>21</v>
      </c>
      <c r="M462" s="172">
        <f>G462*(1+L462/100)</f>
        <v>0</v>
      </c>
      <c r="N462" s="172">
        <v>0</v>
      </c>
      <c r="O462" s="172">
        <f>ROUND(E462*N462,2)</f>
        <v>0</v>
      </c>
      <c r="P462" s="172">
        <v>0</v>
      </c>
      <c r="Q462" s="172">
        <f>ROUND(E462*P462,2)</f>
        <v>0</v>
      </c>
      <c r="R462" s="172"/>
      <c r="S462" s="172" t="s">
        <v>221</v>
      </c>
      <c r="T462" s="173" t="s">
        <v>222</v>
      </c>
      <c r="U462" s="160">
        <v>0</v>
      </c>
      <c r="V462" s="160">
        <f>ROUND(E462*U462,2)</f>
        <v>0</v>
      </c>
      <c r="W462" s="16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 t="s">
        <v>223</v>
      </c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</row>
    <row r="463" spans="1:60" outlineLevel="1" x14ac:dyDescent="0.2">
      <c r="A463" s="167">
        <v>101</v>
      </c>
      <c r="B463" s="168" t="s">
        <v>228</v>
      </c>
      <c r="C463" s="176" t="s">
        <v>229</v>
      </c>
      <c r="D463" s="169" t="s">
        <v>220</v>
      </c>
      <c r="E463" s="170">
        <v>1</v>
      </c>
      <c r="F463" s="171"/>
      <c r="G463" s="172">
        <f>ROUND(E463*F463,2)</f>
        <v>0</v>
      </c>
      <c r="H463" s="171"/>
      <c r="I463" s="172">
        <f>ROUND(E463*H463,2)</f>
        <v>0</v>
      </c>
      <c r="J463" s="171"/>
      <c r="K463" s="172">
        <f>ROUND(E463*J463,2)</f>
        <v>0</v>
      </c>
      <c r="L463" s="172">
        <v>21</v>
      </c>
      <c r="M463" s="172">
        <f>G463*(1+L463/100)</f>
        <v>0</v>
      </c>
      <c r="N463" s="172">
        <v>0</v>
      </c>
      <c r="O463" s="172">
        <f>ROUND(E463*N463,2)</f>
        <v>0</v>
      </c>
      <c r="P463" s="172">
        <v>0</v>
      </c>
      <c r="Q463" s="172">
        <f>ROUND(E463*P463,2)</f>
        <v>0</v>
      </c>
      <c r="R463" s="172"/>
      <c r="S463" s="172" t="s">
        <v>221</v>
      </c>
      <c r="T463" s="173" t="s">
        <v>222</v>
      </c>
      <c r="U463" s="160">
        <v>0</v>
      </c>
      <c r="V463" s="160">
        <f>ROUND(E463*U463,2)</f>
        <v>0</v>
      </c>
      <c r="W463" s="16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 t="s">
        <v>223</v>
      </c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</row>
    <row r="464" spans="1:60" x14ac:dyDescent="0.2">
      <c r="A464" s="153" t="s">
        <v>216</v>
      </c>
      <c r="B464" s="154" t="s">
        <v>189</v>
      </c>
      <c r="C464" s="175" t="s">
        <v>79</v>
      </c>
      <c r="D464" s="163"/>
      <c r="E464" s="164"/>
      <c r="F464" s="165"/>
      <c r="G464" s="165">
        <f>SUMIF(AG465:AG467,"&lt;&gt;NOR",G465:G467)</f>
        <v>0</v>
      </c>
      <c r="H464" s="165"/>
      <c r="I464" s="165">
        <f>SUM(I465:I467)</f>
        <v>0</v>
      </c>
      <c r="J464" s="165"/>
      <c r="K464" s="165">
        <f>SUM(K465:K467)</f>
        <v>0</v>
      </c>
      <c r="L464" s="165"/>
      <c r="M464" s="165">
        <f>SUM(M465:M467)</f>
        <v>0</v>
      </c>
      <c r="N464" s="165"/>
      <c r="O464" s="165">
        <f>SUM(O465:O467)</f>
        <v>0</v>
      </c>
      <c r="P464" s="165"/>
      <c r="Q464" s="165">
        <f>SUM(Q465:Q467)</f>
        <v>0</v>
      </c>
      <c r="R464" s="165"/>
      <c r="S464" s="165"/>
      <c r="T464" s="166"/>
      <c r="U464" s="162"/>
      <c r="V464" s="162">
        <f>SUM(V465:V467)</f>
        <v>0</v>
      </c>
      <c r="W464" s="162"/>
      <c r="AG464" t="s">
        <v>217</v>
      </c>
    </row>
    <row r="465" spans="1:60" outlineLevel="1" x14ac:dyDescent="0.2">
      <c r="A465" s="167">
        <v>102</v>
      </c>
      <c r="B465" s="168" t="s">
        <v>230</v>
      </c>
      <c r="C465" s="176" t="s">
        <v>231</v>
      </c>
      <c r="D465" s="169" t="s">
        <v>220</v>
      </c>
      <c r="E465" s="170">
        <v>1</v>
      </c>
      <c r="F465" s="171"/>
      <c r="G465" s="172">
        <f>ROUND(E465*F465,2)</f>
        <v>0</v>
      </c>
      <c r="H465" s="171"/>
      <c r="I465" s="172">
        <f>ROUND(E465*H465,2)</f>
        <v>0</v>
      </c>
      <c r="J465" s="171"/>
      <c r="K465" s="172">
        <f>ROUND(E465*J465,2)</f>
        <v>0</v>
      </c>
      <c r="L465" s="172">
        <v>21</v>
      </c>
      <c r="M465" s="172">
        <f>G465*(1+L465/100)</f>
        <v>0</v>
      </c>
      <c r="N465" s="172">
        <v>0</v>
      </c>
      <c r="O465" s="172">
        <f>ROUND(E465*N465,2)</f>
        <v>0</v>
      </c>
      <c r="P465" s="172">
        <v>0</v>
      </c>
      <c r="Q465" s="172">
        <f>ROUND(E465*P465,2)</f>
        <v>0</v>
      </c>
      <c r="R465" s="172"/>
      <c r="S465" s="172" t="s">
        <v>221</v>
      </c>
      <c r="T465" s="173" t="s">
        <v>222</v>
      </c>
      <c r="U465" s="160">
        <v>0</v>
      </c>
      <c r="V465" s="160">
        <f>ROUND(E465*U465,2)</f>
        <v>0</v>
      </c>
      <c r="W465" s="16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 t="s">
        <v>223</v>
      </c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</row>
    <row r="466" spans="1:60" outlineLevel="1" x14ac:dyDescent="0.2">
      <c r="A466" s="167">
        <v>103</v>
      </c>
      <c r="B466" s="168" t="s">
        <v>232</v>
      </c>
      <c r="C466" s="176" t="s">
        <v>233</v>
      </c>
      <c r="D466" s="169" t="s">
        <v>220</v>
      </c>
      <c r="E466" s="170">
        <v>1</v>
      </c>
      <c r="F466" s="171"/>
      <c r="G466" s="172">
        <f>ROUND(E466*F466,2)</f>
        <v>0</v>
      </c>
      <c r="H466" s="171"/>
      <c r="I466" s="172">
        <f>ROUND(E466*H466,2)</f>
        <v>0</v>
      </c>
      <c r="J466" s="171"/>
      <c r="K466" s="172">
        <f>ROUND(E466*J466,2)</f>
        <v>0</v>
      </c>
      <c r="L466" s="172">
        <v>21</v>
      </c>
      <c r="M466" s="172">
        <f>G466*(1+L466/100)</f>
        <v>0</v>
      </c>
      <c r="N466" s="172">
        <v>0</v>
      </c>
      <c r="O466" s="172">
        <f>ROUND(E466*N466,2)</f>
        <v>0</v>
      </c>
      <c r="P466" s="172">
        <v>0</v>
      </c>
      <c r="Q466" s="172">
        <f>ROUND(E466*P466,2)</f>
        <v>0</v>
      </c>
      <c r="R466" s="172"/>
      <c r="S466" s="172" t="s">
        <v>221</v>
      </c>
      <c r="T466" s="173" t="s">
        <v>222</v>
      </c>
      <c r="U466" s="160">
        <v>0</v>
      </c>
      <c r="V466" s="160">
        <f>ROUND(E466*U466,2)</f>
        <v>0</v>
      </c>
      <c r="W466" s="16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 t="s">
        <v>223</v>
      </c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</row>
    <row r="467" spans="1:60" outlineLevel="1" x14ac:dyDescent="0.2">
      <c r="A467" s="167">
        <v>104</v>
      </c>
      <c r="B467" s="168" t="s">
        <v>234</v>
      </c>
      <c r="C467" s="176" t="s">
        <v>235</v>
      </c>
      <c r="D467" s="169" t="s">
        <v>220</v>
      </c>
      <c r="E467" s="170">
        <v>1</v>
      </c>
      <c r="F467" s="171"/>
      <c r="G467" s="172">
        <f>ROUND(E467*F467,2)</f>
        <v>0</v>
      </c>
      <c r="H467" s="171"/>
      <c r="I467" s="172">
        <f>ROUND(E467*H467,2)</f>
        <v>0</v>
      </c>
      <c r="J467" s="171"/>
      <c r="K467" s="172">
        <f>ROUND(E467*J467,2)</f>
        <v>0</v>
      </c>
      <c r="L467" s="172">
        <v>21</v>
      </c>
      <c r="M467" s="172">
        <f>G467*(1+L467/100)</f>
        <v>0</v>
      </c>
      <c r="N467" s="172">
        <v>0</v>
      </c>
      <c r="O467" s="172">
        <f>ROUND(E467*N467,2)</f>
        <v>0</v>
      </c>
      <c r="P467" s="172">
        <v>0</v>
      </c>
      <c r="Q467" s="172">
        <f>ROUND(E467*P467,2)</f>
        <v>0</v>
      </c>
      <c r="R467" s="172"/>
      <c r="S467" s="172" t="s">
        <v>221</v>
      </c>
      <c r="T467" s="173" t="s">
        <v>222</v>
      </c>
      <c r="U467" s="160">
        <v>0</v>
      </c>
      <c r="V467" s="160">
        <f>ROUND(E467*U467,2)</f>
        <v>0</v>
      </c>
      <c r="W467" s="16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 t="s">
        <v>223</v>
      </c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</row>
    <row r="468" spans="1:60" x14ac:dyDescent="0.2">
      <c r="A468" s="5"/>
      <c r="B468" s="6"/>
      <c r="C468" s="177"/>
      <c r="D468" s="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AE468">
        <v>15</v>
      </c>
      <c r="AF468">
        <v>21</v>
      </c>
    </row>
    <row r="469" spans="1:60" x14ac:dyDescent="0.2">
      <c r="A469" s="153"/>
      <c r="B469" s="154" t="s">
        <v>80</v>
      </c>
      <c r="C469" s="175"/>
      <c r="D469" s="155"/>
      <c r="E469" s="156"/>
      <c r="F469" s="156"/>
      <c r="G469" s="174">
        <f>G8+G19+G23+G64+G68+G74+G94+G100+G105+G113+G118+G197+G200+G202+G250+G254+G257+G262+G275+G319+G335+G381+G391+G447+G450+G459+G464</f>
        <v>0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AE469">
        <f>SUMIF(L7:L467,AE468,G7:G467)</f>
        <v>0</v>
      </c>
      <c r="AF469">
        <f>SUMIF(L7:L467,AF468,G7:G467)</f>
        <v>0</v>
      </c>
      <c r="AG469" t="s">
        <v>236</v>
      </c>
    </row>
    <row r="470" spans="1:60" x14ac:dyDescent="0.2">
      <c r="A470" s="246" t="s">
        <v>701</v>
      </c>
      <c r="B470" s="246"/>
      <c r="C470" s="177"/>
      <c r="D470" s="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60" x14ac:dyDescent="0.2">
      <c r="A471" s="5"/>
      <c r="B471" s="6" t="s">
        <v>702</v>
      </c>
      <c r="C471" s="177" t="s">
        <v>703</v>
      </c>
      <c r="D471" s="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AG471" t="s">
        <v>704</v>
      </c>
    </row>
    <row r="472" spans="1:60" x14ac:dyDescent="0.2">
      <c r="A472" s="5"/>
      <c r="B472" s="6" t="s">
        <v>705</v>
      </c>
      <c r="C472" s="177" t="s">
        <v>706</v>
      </c>
      <c r="D472" s="8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AG472" t="s">
        <v>707</v>
      </c>
    </row>
    <row r="473" spans="1:60" x14ac:dyDescent="0.2">
      <c r="A473" s="5"/>
      <c r="B473" s="6"/>
      <c r="C473" s="177" t="s">
        <v>708</v>
      </c>
      <c r="D473" s="8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AG473" t="s">
        <v>709</v>
      </c>
    </row>
    <row r="474" spans="1:60" x14ac:dyDescent="0.2">
      <c r="A474" s="5"/>
      <c r="B474" s="6"/>
      <c r="C474" s="177"/>
      <c r="D474" s="8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60" x14ac:dyDescent="0.2">
      <c r="C475" s="178"/>
      <c r="D475" s="142"/>
      <c r="AG475" t="s">
        <v>237</v>
      </c>
    </row>
    <row r="476" spans="1:60" x14ac:dyDescent="0.2">
      <c r="D476" s="142"/>
    </row>
    <row r="477" spans="1:60" x14ac:dyDescent="0.2">
      <c r="D477" s="142"/>
    </row>
    <row r="478" spans="1:60" x14ac:dyDescent="0.2">
      <c r="D478" s="142"/>
    </row>
    <row r="479" spans="1:60" x14ac:dyDescent="0.2">
      <c r="D479" s="142"/>
    </row>
    <row r="480" spans="1:60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ED5C" sheet="1"/>
  <mergeCells count="35">
    <mergeCell ref="A1:G1"/>
    <mergeCell ref="C2:G2"/>
    <mergeCell ref="C3:G3"/>
    <mergeCell ref="C4:G4"/>
    <mergeCell ref="C76:G76"/>
    <mergeCell ref="C72:G72"/>
    <mergeCell ref="C39:G39"/>
    <mergeCell ref="C28:G28"/>
    <mergeCell ref="C25:G25"/>
    <mergeCell ref="C10:G10"/>
    <mergeCell ref="C16:G16"/>
    <mergeCell ref="C17:G17"/>
    <mergeCell ref="C21:G21"/>
    <mergeCell ref="C66:G66"/>
    <mergeCell ref="C102:G102"/>
    <mergeCell ref="C325:G325"/>
    <mergeCell ref="C334:G334"/>
    <mergeCell ref="C199:G199"/>
    <mergeCell ref="C249:G249"/>
    <mergeCell ref="C253:G253"/>
    <mergeCell ref="C261:G261"/>
    <mergeCell ref="C120:G120"/>
    <mergeCell ref="C151:G151"/>
    <mergeCell ref="C104:G104"/>
    <mergeCell ref="C84:G84"/>
    <mergeCell ref="C98:G98"/>
    <mergeCell ref="C81:G81"/>
    <mergeCell ref="A470:B470"/>
    <mergeCell ref="C166:G166"/>
    <mergeCell ref="C173:G173"/>
    <mergeCell ref="C183:G183"/>
    <mergeCell ref="C190:G190"/>
    <mergeCell ref="C454:G454"/>
    <mergeCell ref="C274:G274"/>
    <mergeCell ref="C318:G318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25" sqref="C25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9" t="s">
        <v>238</v>
      </c>
      <c r="B1" s="239"/>
      <c r="C1" s="239"/>
      <c r="D1" s="239"/>
      <c r="E1" s="239"/>
      <c r="F1" s="239"/>
      <c r="G1" s="239"/>
      <c r="AG1" t="s">
        <v>191</v>
      </c>
    </row>
    <row r="2" spans="1:60" ht="24.95" customHeight="1" x14ac:dyDescent="0.2">
      <c r="A2" s="143" t="s">
        <v>58</v>
      </c>
      <c r="B2" s="72" t="s">
        <v>95</v>
      </c>
      <c r="C2" s="240" t="s">
        <v>96</v>
      </c>
      <c r="D2" s="241"/>
      <c r="E2" s="241"/>
      <c r="F2" s="241"/>
      <c r="G2" s="242"/>
      <c r="AG2" t="s">
        <v>192</v>
      </c>
    </row>
    <row r="3" spans="1:60" ht="24.95" customHeight="1" x14ac:dyDescent="0.2">
      <c r="A3" s="143" t="s">
        <v>59</v>
      </c>
      <c r="B3" s="72" t="s">
        <v>109</v>
      </c>
      <c r="C3" s="240" t="s">
        <v>110</v>
      </c>
      <c r="D3" s="241"/>
      <c r="E3" s="241"/>
      <c r="F3" s="241"/>
      <c r="G3" s="242"/>
      <c r="AC3" s="90" t="s">
        <v>192</v>
      </c>
      <c r="AG3" t="s">
        <v>194</v>
      </c>
    </row>
    <row r="4" spans="1:60" ht="24.95" customHeight="1" x14ac:dyDescent="0.2">
      <c r="A4" s="144" t="s">
        <v>60</v>
      </c>
      <c r="B4" s="145" t="s">
        <v>113</v>
      </c>
      <c r="C4" s="243" t="s">
        <v>114</v>
      </c>
      <c r="D4" s="244"/>
      <c r="E4" s="244"/>
      <c r="F4" s="244"/>
      <c r="G4" s="245"/>
      <c r="AG4" t="s">
        <v>195</v>
      </c>
    </row>
    <row r="5" spans="1:60" x14ac:dyDescent="0.2">
      <c r="D5" s="142"/>
    </row>
    <row r="6" spans="1:60" ht="38.25" x14ac:dyDescent="0.2">
      <c r="A6" s="146" t="s">
        <v>196</v>
      </c>
      <c r="B6" s="148" t="s">
        <v>197</v>
      </c>
      <c r="C6" s="148" t="s">
        <v>198</v>
      </c>
      <c r="D6" s="147" t="s">
        <v>199</v>
      </c>
      <c r="E6" s="146" t="s">
        <v>200</v>
      </c>
      <c r="F6" s="146" t="s">
        <v>201</v>
      </c>
      <c r="G6" s="146" t="s">
        <v>80</v>
      </c>
      <c r="H6" s="149" t="s">
        <v>81</v>
      </c>
      <c r="I6" s="149" t="s">
        <v>202</v>
      </c>
      <c r="J6" s="149" t="s">
        <v>82</v>
      </c>
      <c r="K6" s="149" t="s">
        <v>203</v>
      </c>
      <c r="L6" s="149" t="s">
        <v>204</v>
      </c>
      <c r="M6" s="149" t="s">
        <v>205</v>
      </c>
      <c r="N6" s="149" t="s">
        <v>206</v>
      </c>
      <c r="O6" s="149" t="s">
        <v>207</v>
      </c>
      <c r="P6" s="149" t="s">
        <v>208</v>
      </c>
      <c r="Q6" s="149" t="s">
        <v>209</v>
      </c>
      <c r="R6" s="149" t="s">
        <v>210</v>
      </c>
      <c r="S6" s="149" t="s">
        <v>211</v>
      </c>
      <c r="T6" s="149" t="s">
        <v>212</v>
      </c>
      <c r="U6" s="149" t="s">
        <v>213</v>
      </c>
      <c r="V6" s="149" t="s">
        <v>214</v>
      </c>
      <c r="W6" s="149" t="s">
        <v>215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53" t="s">
        <v>216</v>
      </c>
      <c r="B8" s="154" t="s">
        <v>140</v>
      </c>
      <c r="C8" s="175" t="s">
        <v>141</v>
      </c>
      <c r="D8" s="163"/>
      <c r="E8" s="164"/>
      <c r="F8" s="165"/>
      <c r="G8" s="165">
        <f>SUMIF(AG9:AG20,"&lt;&gt;NOR",G9:G20)</f>
        <v>0</v>
      </c>
      <c r="H8" s="165"/>
      <c r="I8" s="165">
        <f>SUM(I9:I20)</f>
        <v>0</v>
      </c>
      <c r="J8" s="165"/>
      <c r="K8" s="165">
        <f>SUM(K9:K20)</f>
        <v>0</v>
      </c>
      <c r="L8" s="165"/>
      <c r="M8" s="165">
        <f>SUM(M9:M20)</f>
        <v>0</v>
      </c>
      <c r="N8" s="165"/>
      <c r="O8" s="165">
        <f>SUM(O9:O20)</f>
        <v>0</v>
      </c>
      <c r="P8" s="165"/>
      <c r="Q8" s="165">
        <f>SUM(Q9:Q20)</f>
        <v>0</v>
      </c>
      <c r="R8" s="165"/>
      <c r="S8" s="165"/>
      <c r="T8" s="166"/>
      <c r="U8" s="162"/>
      <c r="V8" s="162">
        <f>SUM(V9:V20)</f>
        <v>24.93</v>
      </c>
      <c r="W8" s="162"/>
      <c r="AG8" t="s">
        <v>217</v>
      </c>
    </row>
    <row r="9" spans="1:60" outlineLevel="1" x14ac:dyDescent="0.2">
      <c r="A9" s="167">
        <v>1</v>
      </c>
      <c r="B9" s="168" t="s">
        <v>710</v>
      </c>
      <c r="C9" s="176" t="s">
        <v>711</v>
      </c>
      <c r="D9" s="169" t="s">
        <v>241</v>
      </c>
      <c r="E9" s="170">
        <v>1.6160000000000001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364</v>
      </c>
      <c r="S9" s="172" t="s">
        <v>221</v>
      </c>
      <c r="T9" s="173" t="s">
        <v>222</v>
      </c>
      <c r="U9" s="160">
        <v>6.4360000000000008</v>
      </c>
      <c r="V9" s="160">
        <f>ROUND(E9*U9,2)</f>
        <v>10.4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271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247" t="s">
        <v>712</v>
      </c>
      <c r="D10" s="248"/>
      <c r="E10" s="248"/>
      <c r="F10" s="248"/>
      <c r="G10" s="24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246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85" t="s">
        <v>713</v>
      </c>
      <c r="D11" s="179"/>
      <c r="E11" s="18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248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85" t="s">
        <v>714</v>
      </c>
      <c r="D12" s="179"/>
      <c r="E12" s="18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248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85" t="s">
        <v>715</v>
      </c>
      <c r="D13" s="179"/>
      <c r="E13" s="180">
        <v>1.62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248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67">
        <v>2</v>
      </c>
      <c r="B14" s="168" t="s">
        <v>689</v>
      </c>
      <c r="C14" s="176" t="s">
        <v>690</v>
      </c>
      <c r="D14" s="169" t="s">
        <v>265</v>
      </c>
      <c r="E14" s="170">
        <v>29.65334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 t="s">
        <v>364</v>
      </c>
      <c r="S14" s="172" t="s">
        <v>221</v>
      </c>
      <c r="T14" s="173" t="s">
        <v>222</v>
      </c>
      <c r="U14" s="160">
        <v>0.49</v>
      </c>
      <c r="V14" s="160">
        <f>ROUND(E14*U14,2)</f>
        <v>14.53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271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67">
        <v>3</v>
      </c>
      <c r="B15" s="168" t="s">
        <v>693</v>
      </c>
      <c r="C15" s="176" t="s">
        <v>694</v>
      </c>
      <c r="D15" s="169" t="s">
        <v>265</v>
      </c>
      <c r="E15" s="170">
        <v>266.88002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 t="s">
        <v>364</v>
      </c>
      <c r="S15" s="172" t="s">
        <v>221</v>
      </c>
      <c r="T15" s="173" t="s">
        <v>222</v>
      </c>
      <c r="U15" s="160">
        <v>0</v>
      </c>
      <c r="V15" s="160">
        <f>ROUND(E15*U15,2)</f>
        <v>0</v>
      </c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271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67">
        <v>4</v>
      </c>
      <c r="B16" s="168" t="s">
        <v>716</v>
      </c>
      <c r="C16" s="176" t="s">
        <v>717</v>
      </c>
      <c r="D16" s="169" t="s">
        <v>241</v>
      </c>
      <c r="E16" s="170">
        <v>1.6160000000000001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360</v>
      </c>
      <c r="T16" s="173" t="s">
        <v>222</v>
      </c>
      <c r="U16" s="160">
        <v>0</v>
      </c>
      <c r="V16" s="160">
        <f>ROUND(E16*U16,2)</f>
        <v>0</v>
      </c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271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85" t="s">
        <v>713</v>
      </c>
      <c r="D17" s="179"/>
      <c r="E17" s="18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248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5" t="s">
        <v>714</v>
      </c>
      <c r="D18" s="179"/>
      <c r="E18" s="18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248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85" t="s">
        <v>715</v>
      </c>
      <c r="D19" s="179"/>
      <c r="E19" s="180">
        <v>1.6160000000000001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248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67">
        <v>5</v>
      </c>
      <c r="B20" s="168" t="s">
        <v>718</v>
      </c>
      <c r="C20" s="176" t="s">
        <v>719</v>
      </c>
      <c r="D20" s="169" t="s">
        <v>265</v>
      </c>
      <c r="E20" s="170">
        <v>29.113000000000003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360</v>
      </c>
      <c r="T20" s="173" t="s">
        <v>222</v>
      </c>
      <c r="U20" s="160">
        <v>0</v>
      </c>
      <c r="V20" s="160">
        <f>ROUND(E20*U20,2)</f>
        <v>0</v>
      </c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271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x14ac:dyDescent="0.2">
      <c r="A21" s="153" t="s">
        <v>216</v>
      </c>
      <c r="B21" s="154" t="s">
        <v>158</v>
      </c>
      <c r="C21" s="175" t="s">
        <v>160</v>
      </c>
      <c r="D21" s="163"/>
      <c r="E21" s="164"/>
      <c r="F21" s="165"/>
      <c r="G21" s="165">
        <f>SUMIF(AG22:AG48,"&lt;&gt;NOR",G22:G48)</f>
        <v>0</v>
      </c>
      <c r="H21" s="165"/>
      <c r="I21" s="165">
        <f>SUM(I22:I48)</f>
        <v>0</v>
      </c>
      <c r="J21" s="165"/>
      <c r="K21" s="165">
        <f>SUM(K22:K48)</f>
        <v>0</v>
      </c>
      <c r="L21" s="165"/>
      <c r="M21" s="165">
        <f>SUM(M22:M48)</f>
        <v>0</v>
      </c>
      <c r="N21" s="165"/>
      <c r="O21" s="165">
        <f>SUM(O22:O48)</f>
        <v>0</v>
      </c>
      <c r="P21" s="165"/>
      <c r="Q21" s="165">
        <f>SUM(Q22:Q48)</f>
        <v>0</v>
      </c>
      <c r="R21" s="165"/>
      <c r="S21" s="165"/>
      <c r="T21" s="166"/>
      <c r="U21" s="162"/>
      <c r="V21" s="162">
        <f>SUM(V22:V48)</f>
        <v>778.47</v>
      </c>
      <c r="W21" s="162"/>
      <c r="AG21" t="s">
        <v>217</v>
      </c>
    </row>
    <row r="22" spans="1:60" outlineLevel="1" x14ac:dyDescent="0.2">
      <c r="A22" s="167">
        <v>6</v>
      </c>
      <c r="B22" s="168" t="s">
        <v>720</v>
      </c>
      <c r="C22" s="189" t="s">
        <v>957</v>
      </c>
      <c r="D22" s="169" t="s">
        <v>280</v>
      </c>
      <c r="E22" s="170">
        <v>83</v>
      </c>
      <c r="F22" s="171"/>
      <c r="G22" s="172">
        <f t="shared" ref="G22:G27" si="0">ROUND(E22*F22,2)</f>
        <v>0</v>
      </c>
      <c r="H22" s="171"/>
      <c r="I22" s="172">
        <f t="shared" ref="I22:I27" si="1">ROUND(E22*H22,2)</f>
        <v>0</v>
      </c>
      <c r="J22" s="171"/>
      <c r="K22" s="172">
        <f t="shared" ref="K22:K27" si="2">ROUND(E22*J22,2)</f>
        <v>0</v>
      </c>
      <c r="L22" s="172">
        <v>21</v>
      </c>
      <c r="M22" s="172">
        <f t="shared" ref="M22:M27" si="3">G22*(1+L22/100)</f>
        <v>0</v>
      </c>
      <c r="N22" s="172">
        <v>0</v>
      </c>
      <c r="O22" s="172">
        <f t="shared" ref="O22:O27" si="4">ROUND(E22*N22,2)</f>
        <v>0</v>
      </c>
      <c r="P22" s="172">
        <v>0</v>
      </c>
      <c r="Q22" s="172">
        <f t="shared" ref="Q22:Q27" si="5">ROUND(E22*P22,2)</f>
        <v>0</v>
      </c>
      <c r="R22" s="172" t="s">
        <v>721</v>
      </c>
      <c r="S22" s="172" t="s">
        <v>221</v>
      </c>
      <c r="T22" s="173" t="s">
        <v>222</v>
      </c>
      <c r="U22" s="160">
        <v>1.2970000000000002</v>
      </c>
      <c r="V22" s="160">
        <f t="shared" ref="V22:V27" si="6">ROUND(E22*U22,2)</f>
        <v>107.65</v>
      </c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447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67">
        <v>7</v>
      </c>
      <c r="B23" s="168" t="s">
        <v>722</v>
      </c>
      <c r="C23" s="189" t="s">
        <v>958</v>
      </c>
      <c r="D23" s="169" t="s">
        <v>280</v>
      </c>
      <c r="E23" s="170">
        <v>227</v>
      </c>
      <c r="F23" s="171"/>
      <c r="G23" s="172">
        <f t="shared" si="0"/>
        <v>0</v>
      </c>
      <c r="H23" s="171"/>
      <c r="I23" s="172">
        <f t="shared" si="1"/>
        <v>0</v>
      </c>
      <c r="J23" s="171"/>
      <c r="K23" s="172">
        <f t="shared" si="2"/>
        <v>0</v>
      </c>
      <c r="L23" s="172">
        <v>21</v>
      </c>
      <c r="M23" s="172">
        <f t="shared" si="3"/>
        <v>0</v>
      </c>
      <c r="N23" s="172">
        <v>0</v>
      </c>
      <c r="O23" s="172">
        <f t="shared" si="4"/>
        <v>0</v>
      </c>
      <c r="P23" s="172">
        <v>0</v>
      </c>
      <c r="Q23" s="172">
        <f t="shared" si="5"/>
        <v>0</v>
      </c>
      <c r="R23" s="172" t="s">
        <v>721</v>
      </c>
      <c r="S23" s="172" t="s">
        <v>221</v>
      </c>
      <c r="T23" s="173" t="s">
        <v>222</v>
      </c>
      <c r="U23" s="160">
        <v>1.3070000000000002</v>
      </c>
      <c r="V23" s="160">
        <f t="shared" si="6"/>
        <v>296.69</v>
      </c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447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67">
        <v>8</v>
      </c>
      <c r="B24" s="168" t="s">
        <v>723</v>
      </c>
      <c r="C24" s="189" t="s">
        <v>959</v>
      </c>
      <c r="D24" s="169" t="s">
        <v>280</v>
      </c>
      <c r="E24" s="170">
        <v>44</v>
      </c>
      <c r="F24" s="171"/>
      <c r="G24" s="172">
        <f t="shared" si="0"/>
        <v>0</v>
      </c>
      <c r="H24" s="171"/>
      <c r="I24" s="172">
        <f t="shared" si="1"/>
        <v>0</v>
      </c>
      <c r="J24" s="171"/>
      <c r="K24" s="172">
        <f t="shared" si="2"/>
        <v>0</v>
      </c>
      <c r="L24" s="172">
        <v>21</v>
      </c>
      <c r="M24" s="172">
        <f t="shared" si="3"/>
        <v>0</v>
      </c>
      <c r="N24" s="172">
        <v>0</v>
      </c>
      <c r="O24" s="172">
        <f t="shared" si="4"/>
        <v>0</v>
      </c>
      <c r="P24" s="172">
        <v>0</v>
      </c>
      <c r="Q24" s="172">
        <f t="shared" si="5"/>
        <v>0</v>
      </c>
      <c r="R24" s="172" t="s">
        <v>721</v>
      </c>
      <c r="S24" s="172" t="s">
        <v>221</v>
      </c>
      <c r="T24" s="173" t="s">
        <v>222</v>
      </c>
      <c r="U24" s="160">
        <v>1.3270000000000002</v>
      </c>
      <c r="V24" s="160">
        <f t="shared" si="6"/>
        <v>58.39</v>
      </c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447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67">
        <v>9</v>
      </c>
      <c r="B25" s="168" t="s">
        <v>724</v>
      </c>
      <c r="C25" s="189" t="s">
        <v>565</v>
      </c>
      <c r="D25" s="169" t="s">
        <v>280</v>
      </c>
      <c r="E25" s="170">
        <v>33</v>
      </c>
      <c r="F25" s="171"/>
      <c r="G25" s="172">
        <f t="shared" si="0"/>
        <v>0</v>
      </c>
      <c r="H25" s="171"/>
      <c r="I25" s="172">
        <f t="shared" si="1"/>
        <v>0</v>
      </c>
      <c r="J25" s="171"/>
      <c r="K25" s="172">
        <f t="shared" si="2"/>
        <v>0</v>
      </c>
      <c r="L25" s="172">
        <v>21</v>
      </c>
      <c r="M25" s="172">
        <f t="shared" si="3"/>
        <v>0</v>
      </c>
      <c r="N25" s="172">
        <v>0</v>
      </c>
      <c r="O25" s="172">
        <f t="shared" si="4"/>
        <v>0</v>
      </c>
      <c r="P25" s="172">
        <v>0</v>
      </c>
      <c r="Q25" s="172">
        <f t="shared" si="5"/>
        <v>0</v>
      </c>
      <c r="R25" s="172" t="s">
        <v>721</v>
      </c>
      <c r="S25" s="172" t="s">
        <v>221</v>
      </c>
      <c r="T25" s="173" t="s">
        <v>222</v>
      </c>
      <c r="U25" s="160">
        <v>0.58800000000000008</v>
      </c>
      <c r="V25" s="160">
        <f t="shared" si="6"/>
        <v>19.399999999999999</v>
      </c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447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67">
        <v>10</v>
      </c>
      <c r="B26" s="168" t="s">
        <v>725</v>
      </c>
      <c r="C26" s="189" t="s">
        <v>566</v>
      </c>
      <c r="D26" s="169" t="s">
        <v>280</v>
      </c>
      <c r="E26" s="170">
        <v>55</v>
      </c>
      <c r="F26" s="171"/>
      <c r="G26" s="172">
        <f t="shared" si="0"/>
        <v>0</v>
      </c>
      <c r="H26" s="171"/>
      <c r="I26" s="172">
        <f t="shared" si="1"/>
        <v>0</v>
      </c>
      <c r="J26" s="171"/>
      <c r="K26" s="172">
        <f t="shared" si="2"/>
        <v>0</v>
      </c>
      <c r="L26" s="172">
        <v>21</v>
      </c>
      <c r="M26" s="172">
        <f t="shared" si="3"/>
        <v>0</v>
      </c>
      <c r="N26" s="172">
        <v>0</v>
      </c>
      <c r="O26" s="172">
        <f t="shared" si="4"/>
        <v>0</v>
      </c>
      <c r="P26" s="172">
        <v>0</v>
      </c>
      <c r="Q26" s="172">
        <f t="shared" si="5"/>
        <v>0</v>
      </c>
      <c r="R26" s="172" t="s">
        <v>721</v>
      </c>
      <c r="S26" s="172" t="s">
        <v>221</v>
      </c>
      <c r="T26" s="173" t="s">
        <v>222</v>
      </c>
      <c r="U26" s="160">
        <v>0.63</v>
      </c>
      <c r="V26" s="160">
        <f t="shared" si="6"/>
        <v>34.65</v>
      </c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447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67">
        <v>11</v>
      </c>
      <c r="B27" s="168" t="s">
        <v>726</v>
      </c>
      <c r="C27" s="176" t="s">
        <v>727</v>
      </c>
      <c r="D27" s="169" t="s">
        <v>280</v>
      </c>
      <c r="E27" s="170">
        <v>442</v>
      </c>
      <c r="F27" s="171"/>
      <c r="G27" s="172">
        <f t="shared" si="0"/>
        <v>0</v>
      </c>
      <c r="H27" s="171"/>
      <c r="I27" s="172">
        <f t="shared" si="1"/>
        <v>0</v>
      </c>
      <c r="J27" s="171"/>
      <c r="K27" s="172">
        <f t="shared" si="2"/>
        <v>0</v>
      </c>
      <c r="L27" s="172">
        <v>21</v>
      </c>
      <c r="M27" s="172">
        <f t="shared" si="3"/>
        <v>0</v>
      </c>
      <c r="N27" s="172">
        <v>0</v>
      </c>
      <c r="O27" s="172">
        <f t="shared" si="4"/>
        <v>0</v>
      </c>
      <c r="P27" s="172">
        <v>0</v>
      </c>
      <c r="Q27" s="172">
        <f t="shared" si="5"/>
        <v>0</v>
      </c>
      <c r="R27" s="172" t="s">
        <v>728</v>
      </c>
      <c r="S27" s="172" t="s">
        <v>221</v>
      </c>
      <c r="T27" s="173" t="s">
        <v>222</v>
      </c>
      <c r="U27" s="160">
        <v>0.29300000000000004</v>
      </c>
      <c r="V27" s="160">
        <f t="shared" si="6"/>
        <v>129.51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447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47" t="s">
        <v>729</v>
      </c>
      <c r="D28" s="248"/>
      <c r="E28" s="248"/>
      <c r="F28" s="248"/>
      <c r="G28" s="248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246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67">
        <v>12</v>
      </c>
      <c r="B29" s="168" t="s">
        <v>730</v>
      </c>
      <c r="C29" s="176" t="s">
        <v>731</v>
      </c>
      <c r="D29" s="169" t="s">
        <v>310</v>
      </c>
      <c r="E29" s="170">
        <v>5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72" t="s">
        <v>728</v>
      </c>
      <c r="S29" s="172" t="s">
        <v>221</v>
      </c>
      <c r="T29" s="173" t="s">
        <v>222</v>
      </c>
      <c r="U29" s="160">
        <v>0.57300000000000006</v>
      </c>
      <c r="V29" s="160">
        <f>ROUND(E29*U29,2)</f>
        <v>2.87</v>
      </c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447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67">
        <v>13</v>
      </c>
      <c r="B30" s="168" t="s">
        <v>732</v>
      </c>
      <c r="C30" s="176" t="s">
        <v>733</v>
      </c>
      <c r="D30" s="169" t="s">
        <v>310</v>
      </c>
      <c r="E30" s="170">
        <v>26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 t="s">
        <v>728</v>
      </c>
      <c r="S30" s="172" t="s">
        <v>221</v>
      </c>
      <c r="T30" s="173" t="s">
        <v>222</v>
      </c>
      <c r="U30" s="160">
        <v>0.70900000000000007</v>
      </c>
      <c r="V30" s="160">
        <f>ROUND(E30*U30,2)</f>
        <v>18.43</v>
      </c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447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67">
        <v>14</v>
      </c>
      <c r="B31" s="168" t="s">
        <v>734</v>
      </c>
      <c r="C31" s="176" t="s">
        <v>735</v>
      </c>
      <c r="D31" s="169" t="s">
        <v>310</v>
      </c>
      <c r="E31" s="170">
        <v>2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 t="s">
        <v>728</v>
      </c>
      <c r="S31" s="172" t="s">
        <v>221</v>
      </c>
      <c r="T31" s="173" t="s">
        <v>222</v>
      </c>
      <c r="U31" s="160">
        <v>0.7370000000000001</v>
      </c>
      <c r="V31" s="160">
        <f>ROUND(E31*U31,2)</f>
        <v>1.47</v>
      </c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447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67">
        <v>15</v>
      </c>
      <c r="B32" s="168" t="s">
        <v>736</v>
      </c>
      <c r="C32" s="176" t="s">
        <v>737</v>
      </c>
      <c r="D32" s="169" t="s">
        <v>310</v>
      </c>
      <c r="E32" s="170">
        <v>39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 t="s">
        <v>728</v>
      </c>
      <c r="S32" s="172" t="s">
        <v>221</v>
      </c>
      <c r="T32" s="173" t="s">
        <v>222</v>
      </c>
      <c r="U32" s="160">
        <v>0.157</v>
      </c>
      <c r="V32" s="160">
        <f>ROUND(E32*U32,2)</f>
        <v>6.12</v>
      </c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447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247" t="s">
        <v>738</v>
      </c>
      <c r="D33" s="248"/>
      <c r="E33" s="248"/>
      <c r="F33" s="248"/>
      <c r="G33" s="248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246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67">
        <v>16</v>
      </c>
      <c r="B34" s="168" t="s">
        <v>739</v>
      </c>
      <c r="C34" s="176" t="s">
        <v>740</v>
      </c>
      <c r="D34" s="169" t="s">
        <v>310</v>
      </c>
      <c r="E34" s="170">
        <v>18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72" t="s">
        <v>728</v>
      </c>
      <c r="S34" s="172" t="s">
        <v>221</v>
      </c>
      <c r="T34" s="173" t="s">
        <v>222</v>
      </c>
      <c r="U34" s="160">
        <v>0.17400000000000002</v>
      </c>
      <c r="V34" s="160">
        <f>ROUND(E34*U34,2)</f>
        <v>3.13</v>
      </c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447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47" t="s">
        <v>738</v>
      </c>
      <c r="D35" s="248"/>
      <c r="E35" s="248"/>
      <c r="F35" s="248"/>
      <c r="G35" s="248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246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67">
        <v>17</v>
      </c>
      <c r="B36" s="168" t="s">
        <v>741</v>
      </c>
      <c r="C36" s="176" t="s">
        <v>742</v>
      </c>
      <c r="D36" s="169" t="s">
        <v>310</v>
      </c>
      <c r="E36" s="170">
        <v>40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0</v>
      </c>
      <c r="O36" s="172">
        <f>ROUND(E36*N36,2)</f>
        <v>0</v>
      </c>
      <c r="P36" s="172">
        <v>0</v>
      </c>
      <c r="Q36" s="172">
        <f>ROUND(E36*P36,2)</f>
        <v>0</v>
      </c>
      <c r="R36" s="172" t="s">
        <v>728</v>
      </c>
      <c r="S36" s="172" t="s">
        <v>221</v>
      </c>
      <c r="T36" s="173" t="s">
        <v>222</v>
      </c>
      <c r="U36" s="160">
        <v>0.25900000000000001</v>
      </c>
      <c r="V36" s="160">
        <f>ROUND(E36*U36,2)</f>
        <v>10.36</v>
      </c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447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47" t="s">
        <v>738</v>
      </c>
      <c r="D37" s="248"/>
      <c r="E37" s="248"/>
      <c r="F37" s="248"/>
      <c r="G37" s="248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246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2.5" outlineLevel="1" x14ac:dyDescent="0.2">
      <c r="A38" s="167">
        <v>18</v>
      </c>
      <c r="B38" s="168" t="s">
        <v>743</v>
      </c>
      <c r="C38" s="176" t="s">
        <v>744</v>
      </c>
      <c r="D38" s="169" t="s">
        <v>310</v>
      </c>
      <c r="E38" s="170">
        <v>6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2" t="s">
        <v>728</v>
      </c>
      <c r="S38" s="172" t="s">
        <v>221</v>
      </c>
      <c r="T38" s="173" t="s">
        <v>222</v>
      </c>
      <c r="U38" s="160">
        <v>0.33300000000000002</v>
      </c>
      <c r="V38" s="160">
        <f>ROUND(E38*U38,2)</f>
        <v>2</v>
      </c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447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2.5" outlineLevel="1" x14ac:dyDescent="0.2">
      <c r="A39" s="167">
        <v>19</v>
      </c>
      <c r="B39" s="168" t="s">
        <v>743</v>
      </c>
      <c r="C39" s="176" t="s">
        <v>744</v>
      </c>
      <c r="D39" s="169" t="s">
        <v>310</v>
      </c>
      <c r="E39" s="170">
        <v>1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728</v>
      </c>
      <c r="S39" s="172" t="s">
        <v>221</v>
      </c>
      <c r="T39" s="173" t="s">
        <v>222</v>
      </c>
      <c r="U39" s="160">
        <v>0.33300000000000002</v>
      </c>
      <c r="V39" s="160">
        <f>ROUND(E39*U39,2)</f>
        <v>0.33</v>
      </c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244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 x14ac:dyDescent="0.2">
      <c r="A40" s="167">
        <v>20</v>
      </c>
      <c r="B40" s="168" t="s">
        <v>745</v>
      </c>
      <c r="C40" s="176" t="s">
        <v>746</v>
      </c>
      <c r="D40" s="169" t="s">
        <v>310</v>
      </c>
      <c r="E40" s="170">
        <v>2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 t="s">
        <v>728</v>
      </c>
      <c r="S40" s="172" t="s">
        <v>221</v>
      </c>
      <c r="T40" s="173" t="s">
        <v>222</v>
      </c>
      <c r="U40" s="160">
        <v>0.33300000000000002</v>
      </c>
      <c r="V40" s="160">
        <f>ROUND(E40*U40,2)</f>
        <v>0.67</v>
      </c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447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67">
        <v>21</v>
      </c>
      <c r="B41" s="168" t="s">
        <v>747</v>
      </c>
      <c r="C41" s="176" t="s">
        <v>748</v>
      </c>
      <c r="D41" s="169" t="s">
        <v>280</v>
      </c>
      <c r="E41" s="170">
        <v>442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 t="s">
        <v>728</v>
      </c>
      <c r="S41" s="172" t="s">
        <v>221</v>
      </c>
      <c r="T41" s="173" t="s">
        <v>222</v>
      </c>
      <c r="U41" s="160">
        <v>5.9000000000000004E-2</v>
      </c>
      <c r="V41" s="160">
        <f>ROUND(E41*U41,2)</f>
        <v>26.08</v>
      </c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447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2.5" outlineLevel="1" x14ac:dyDescent="0.2">
      <c r="A42" s="167">
        <v>22</v>
      </c>
      <c r="B42" s="168" t="s">
        <v>749</v>
      </c>
      <c r="C42" s="176" t="s">
        <v>750</v>
      </c>
      <c r="D42" s="169" t="s">
        <v>265</v>
      </c>
      <c r="E42" s="170">
        <v>11.801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 t="s">
        <v>728</v>
      </c>
      <c r="S42" s="172" t="s">
        <v>221</v>
      </c>
      <c r="T42" s="173" t="s">
        <v>222</v>
      </c>
      <c r="U42" s="160">
        <v>4.1550000000000002</v>
      </c>
      <c r="V42" s="160">
        <f>ROUND(E42*U42,2)</f>
        <v>49.03</v>
      </c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447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247" t="s">
        <v>751</v>
      </c>
      <c r="D43" s="248"/>
      <c r="E43" s="248"/>
      <c r="F43" s="248"/>
      <c r="G43" s="248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246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67">
        <v>23</v>
      </c>
      <c r="B44" s="168" t="s">
        <v>752</v>
      </c>
      <c r="C44" s="176" t="s">
        <v>753</v>
      </c>
      <c r="D44" s="169" t="s">
        <v>265</v>
      </c>
      <c r="E44" s="170">
        <v>7.6782500000000002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2" t="s">
        <v>728</v>
      </c>
      <c r="S44" s="172" t="s">
        <v>221</v>
      </c>
      <c r="T44" s="173" t="s">
        <v>222</v>
      </c>
      <c r="U44" s="160">
        <v>1.5230000000000001</v>
      </c>
      <c r="V44" s="160">
        <f>ROUND(E44*U44,2)</f>
        <v>11.69</v>
      </c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447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47" t="s">
        <v>754</v>
      </c>
      <c r="D45" s="248"/>
      <c r="E45" s="248"/>
      <c r="F45" s="248"/>
      <c r="G45" s="248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246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67">
        <v>24</v>
      </c>
      <c r="B46" s="168" t="s">
        <v>755</v>
      </c>
      <c r="C46" s="176" t="s">
        <v>756</v>
      </c>
      <c r="D46" s="169" t="s">
        <v>310</v>
      </c>
      <c r="E46" s="170">
        <v>10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2"/>
      <c r="S46" s="172" t="s">
        <v>360</v>
      </c>
      <c r="T46" s="173" t="s">
        <v>222</v>
      </c>
      <c r="U46" s="160">
        <v>0</v>
      </c>
      <c r="V46" s="160">
        <f>ROUND(E46*U46,2)</f>
        <v>0</v>
      </c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244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67">
        <v>25</v>
      </c>
      <c r="B47" s="168" t="s">
        <v>757</v>
      </c>
      <c r="C47" s="176" t="s">
        <v>758</v>
      </c>
      <c r="D47" s="169" t="s">
        <v>310</v>
      </c>
      <c r="E47" s="170">
        <v>1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/>
      <c r="S47" s="172" t="s">
        <v>360</v>
      </c>
      <c r="T47" s="173" t="s">
        <v>222</v>
      </c>
      <c r="U47" s="160">
        <v>0</v>
      </c>
      <c r="V47" s="160">
        <f>ROUND(E47*U47,2)</f>
        <v>0</v>
      </c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306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67">
        <v>26</v>
      </c>
      <c r="B48" s="168" t="s">
        <v>759</v>
      </c>
      <c r="C48" s="176" t="s">
        <v>760</v>
      </c>
      <c r="D48" s="169" t="s">
        <v>310</v>
      </c>
      <c r="E48" s="170">
        <v>11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0</v>
      </c>
      <c r="O48" s="172">
        <f>ROUND(E48*N48,2)</f>
        <v>0</v>
      </c>
      <c r="P48" s="172">
        <v>0</v>
      </c>
      <c r="Q48" s="172">
        <f>ROUND(E48*P48,2)</f>
        <v>0</v>
      </c>
      <c r="R48" s="172"/>
      <c r="S48" s="172" t="s">
        <v>360</v>
      </c>
      <c r="T48" s="173" t="s">
        <v>222</v>
      </c>
      <c r="U48" s="160">
        <v>0</v>
      </c>
      <c r="V48" s="160">
        <f>ROUND(E48*U48,2)</f>
        <v>0</v>
      </c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435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x14ac:dyDescent="0.2">
      <c r="A49" s="153" t="s">
        <v>216</v>
      </c>
      <c r="B49" s="154" t="s">
        <v>161</v>
      </c>
      <c r="C49" s="175" t="s">
        <v>162</v>
      </c>
      <c r="D49" s="163"/>
      <c r="E49" s="164"/>
      <c r="F49" s="165"/>
      <c r="G49" s="165">
        <f>SUMIF(AG50:AG114,"&lt;&gt;NOR",G50:G114)</f>
        <v>0</v>
      </c>
      <c r="H49" s="165"/>
      <c r="I49" s="165">
        <f>SUM(I50:I114)</f>
        <v>0</v>
      </c>
      <c r="J49" s="165"/>
      <c r="K49" s="165">
        <f>SUM(K50:K114)</f>
        <v>0</v>
      </c>
      <c r="L49" s="165"/>
      <c r="M49" s="165">
        <f>SUM(M50:M114)</f>
        <v>0</v>
      </c>
      <c r="N49" s="165"/>
      <c r="O49" s="165">
        <f>SUM(O50:O114)</f>
        <v>0</v>
      </c>
      <c r="P49" s="165"/>
      <c r="Q49" s="165">
        <f>SUM(Q50:Q114)</f>
        <v>0</v>
      </c>
      <c r="R49" s="165"/>
      <c r="S49" s="165"/>
      <c r="T49" s="166"/>
      <c r="U49" s="162"/>
      <c r="V49" s="162">
        <f>SUM(V50:V114)</f>
        <v>597.65000000000009</v>
      </c>
      <c r="W49" s="162"/>
      <c r="AG49" t="s">
        <v>217</v>
      </c>
    </row>
    <row r="50" spans="1:60" outlineLevel="1" x14ac:dyDescent="0.2">
      <c r="A50" s="167">
        <v>27</v>
      </c>
      <c r="B50" s="168" t="s">
        <v>761</v>
      </c>
      <c r="C50" s="176" t="s">
        <v>762</v>
      </c>
      <c r="D50" s="169" t="s">
        <v>280</v>
      </c>
      <c r="E50" s="170">
        <v>667</v>
      </c>
      <c r="F50" s="171"/>
      <c r="G50" s="172">
        <f t="shared" ref="G50:G78" si="7">ROUND(E50*F50,2)</f>
        <v>0</v>
      </c>
      <c r="H50" s="171"/>
      <c r="I50" s="172">
        <f t="shared" ref="I50:I78" si="8">ROUND(E50*H50,2)</f>
        <v>0</v>
      </c>
      <c r="J50" s="171"/>
      <c r="K50" s="172">
        <f t="shared" ref="K50:K78" si="9">ROUND(E50*J50,2)</f>
        <v>0</v>
      </c>
      <c r="L50" s="172">
        <v>21</v>
      </c>
      <c r="M50" s="172">
        <f t="shared" ref="M50:M78" si="10">G50*(1+L50/100)</f>
        <v>0</v>
      </c>
      <c r="N50" s="172">
        <v>0</v>
      </c>
      <c r="O50" s="172">
        <f t="shared" ref="O50:O78" si="11">ROUND(E50*N50,2)</f>
        <v>0</v>
      </c>
      <c r="P50" s="172">
        <v>0</v>
      </c>
      <c r="Q50" s="172">
        <f t="shared" ref="Q50:Q78" si="12">ROUND(E50*P50,2)</f>
        <v>0</v>
      </c>
      <c r="R50" s="172" t="s">
        <v>728</v>
      </c>
      <c r="S50" s="172" t="s">
        <v>221</v>
      </c>
      <c r="T50" s="173" t="s">
        <v>222</v>
      </c>
      <c r="U50" s="160">
        <v>0.17300000000000001</v>
      </c>
      <c r="V50" s="160">
        <f t="shared" ref="V50:V78" si="13">ROUND(E50*U50,2)</f>
        <v>115.39</v>
      </c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447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67">
        <v>28</v>
      </c>
      <c r="B51" s="168" t="s">
        <v>763</v>
      </c>
      <c r="C51" s="176" t="s">
        <v>764</v>
      </c>
      <c r="D51" s="169" t="s">
        <v>280</v>
      </c>
      <c r="E51" s="170">
        <v>142</v>
      </c>
      <c r="F51" s="171"/>
      <c r="G51" s="172">
        <f t="shared" si="7"/>
        <v>0</v>
      </c>
      <c r="H51" s="171"/>
      <c r="I51" s="172">
        <f t="shared" si="8"/>
        <v>0</v>
      </c>
      <c r="J51" s="171"/>
      <c r="K51" s="172">
        <f t="shared" si="9"/>
        <v>0</v>
      </c>
      <c r="L51" s="172">
        <v>21</v>
      </c>
      <c r="M51" s="172">
        <f t="shared" si="10"/>
        <v>0</v>
      </c>
      <c r="N51" s="172">
        <v>0</v>
      </c>
      <c r="O51" s="172">
        <f t="shared" si="11"/>
        <v>0</v>
      </c>
      <c r="P51" s="172">
        <v>0</v>
      </c>
      <c r="Q51" s="172">
        <f t="shared" si="12"/>
        <v>0</v>
      </c>
      <c r="R51" s="172" t="s">
        <v>728</v>
      </c>
      <c r="S51" s="172" t="s">
        <v>221</v>
      </c>
      <c r="T51" s="173" t="s">
        <v>222</v>
      </c>
      <c r="U51" s="160">
        <v>0.20400000000000001</v>
      </c>
      <c r="V51" s="160">
        <f t="shared" si="13"/>
        <v>28.97</v>
      </c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447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67">
        <v>29</v>
      </c>
      <c r="B52" s="168" t="s">
        <v>765</v>
      </c>
      <c r="C52" s="176" t="s">
        <v>766</v>
      </c>
      <c r="D52" s="169" t="s">
        <v>280</v>
      </c>
      <c r="E52" s="170">
        <v>57</v>
      </c>
      <c r="F52" s="171"/>
      <c r="G52" s="172">
        <f t="shared" si="7"/>
        <v>0</v>
      </c>
      <c r="H52" s="171"/>
      <c r="I52" s="172">
        <f t="shared" si="8"/>
        <v>0</v>
      </c>
      <c r="J52" s="171"/>
      <c r="K52" s="172">
        <f t="shared" si="9"/>
        <v>0</v>
      </c>
      <c r="L52" s="172">
        <v>21</v>
      </c>
      <c r="M52" s="172">
        <f t="shared" si="10"/>
        <v>0</v>
      </c>
      <c r="N52" s="172">
        <v>0</v>
      </c>
      <c r="O52" s="172">
        <f t="shared" si="11"/>
        <v>0</v>
      </c>
      <c r="P52" s="172">
        <v>0</v>
      </c>
      <c r="Q52" s="172">
        <f t="shared" si="12"/>
        <v>0</v>
      </c>
      <c r="R52" s="172" t="s">
        <v>728</v>
      </c>
      <c r="S52" s="172" t="s">
        <v>221</v>
      </c>
      <c r="T52" s="173" t="s">
        <v>222</v>
      </c>
      <c r="U52" s="160">
        <v>0.23900000000000002</v>
      </c>
      <c r="V52" s="160">
        <f t="shared" si="13"/>
        <v>13.62</v>
      </c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447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67">
        <v>30</v>
      </c>
      <c r="B53" s="168" t="s">
        <v>767</v>
      </c>
      <c r="C53" s="176" t="s">
        <v>768</v>
      </c>
      <c r="D53" s="169" t="s">
        <v>280</v>
      </c>
      <c r="E53" s="170">
        <v>5</v>
      </c>
      <c r="F53" s="171"/>
      <c r="G53" s="172">
        <f t="shared" si="7"/>
        <v>0</v>
      </c>
      <c r="H53" s="171"/>
      <c r="I53" s="172">
        <f t="shared" si="8"/>
        <v>0</v>
      </c>
      <c r="J53" s="171"/>
      <c r="K53" s="172">
        <f t="shared" si="9"/>
        <v>0</v>
      </c>
      <c r="L53" s="172">
        <v>21</v>
      </c>
      <c r="M53" s="172">
        <f t="shared" si="10"/>
        <v>0</v>
      </c>
      <c r="N53" s="172">
        <v>0</v>
      </c>
      <c r="O53" s="172">
        <f t="shared" si="11"/>
        <v>0</v>
      </c>
      <c r="P53" s="172">
        <v>0</v>
      </c>
      <c r="Q53" s="172">
        <f t="shared" si="12"/>
        <v>0</v>
      </c>
      <c r="R53" s="172" t="s">
        <v>728</v>
      </c>
      <c r="S53" s="172" t="s">
        <v>221</v>
      </c>
      <c r="T53" s="173" t="s">
        <v>222</v>
      </c>
      <c r="U53" s="160">
        <v>0.25600000000000001</v>
      </c>
      <c r="V53" s="160">
        <f t="shared" si="13"/>
        <v>1.28</v>
      </c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447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67">
        <v>31</v>
      </c>
      <c r="B54" s="168" t="s">
        <v>769</v>
      </c>
      <c r="C54" s="176" t="s">
        <v>770</v>
      </c>
      <c r="D54" s="169" t="s">
        <v>280</v>
      </c>
      <c r="E54" s="170">
        <v>7</v>
      </c>
      <c r="F54" s="171"/>
      <c r="G54" s="172">
        <f t="shared" si="7"/>
        <v>0</v>
      </c>
      <c r="H54" s="171"/>
      <c r="I54" s="172">
        <f t="shared" si="8"/>
        <v>0</v>
      </c>
      <c r="J54" s="171"/>
      <c r="K54" s="172">
        <f t="shared" si="9"/>
        <v>0</v>
      </c>
      <c r="L54" s="172">
        <v>21</v>
      </c>
      <c r="M54" s="172">
        <f t="shared" si="10"/>
        <v>0</v>
      </c>
      <c r="N54" s="172">
        <v>0</v>
      </c>
      <c r="O54" s="172">
        <f t="shared" si="11"/>
        <v>0</v>
      </c>
      <c r="P54" s="172">
        <v>0</v>
      </c>
      <c r="Q54" s="172">
        <f t="shared" si="12"/>
        <v>0</v>
      </c>
      <c r="R54" s="172" t="s">
        <v>728</v>
      </c>
      <c r="S54" s="172" t="s">
        <v>221</v>
      </c>
      <c r="T54" s="173" t="s">
        <v>222</v>
      </c>
      <c r="U54" s="160">
        <v>0.29700000000000004</v>
      </c>
      <c r="V54" s="160">
        <f t="shared" si="13"/>
        <v>2.08</v>
      </c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447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67">
        <v>32</v>
      </c>
      <c r="B55" s="168" t="s">
        <v>771</v>
      </c>
      <c r="C55" s="176" t="s">
        <v>772</v>
      </c>
      <c r="D55" s="169" t="s">
        <v>280</v>
      </c>
      <c r="E55" s="170">
        <v>255</v>
      </c>
      <c r="F55" s="171"/>
      <c r="G55" s="172">
        <f t="shared" si="7"/>
        <v>0</v>
      </c>
      <c r="H55" s="171"/>
      <c r="I55" s="172">
        <f t="shared" si="8"/>
        <v>0</v>
      </c>
      <c r="J55" s="171"/>
      <c r="K55" s="172">
        <f t="shared" si="9"/>
        <v>0</v>
      </c>
      <c r="L55" s="172">
        <v>21</v>
      </c>
      <c r="M55" s="172">
        <f t="shared" si="10"/>
        <v>0</v>
      </c>
      <c r="N55" s="172">
        <v>0</v>
      </c>
      <c r="O55" s="172">
        <f t="shared" si="11"/>
        <v>0</v>
      </c>
      <c r="P55" s="172">
        <v>0</v>
      </c>
      <c r="Q55" s="172">
        <f t="shared" si="12"/>
        <v>0</v>
      </c>
      <c r="R55" s="172" t="s">
        <v>728</v>
      </c>
      <c r="S55" s="172" t="s">
        <v>221</v>
      </c>
      <c r="T55" s="173" t="s">
        <v>222</v>
      </c>
      <c r="U55" s="160">
        <v>0.15814</v>
      </c>
      <c r="V55" s="160">
        <f t="shared" si="13"/>
        <v>40.33</v>
      </c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447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67">
        <v>33</v>
      </c>
      <c r="B56" s="168" t="s">
        <v>773</v>
      </c>
      <c r="C56" s="176" t="s">
        <v>774</v>
      </c>
      <c r="D56" s="169" t="s">
        <v>280</v>
      </c>
      <c r="E56" s="170">
        <v>207</v>
      </c>
      <c r="F56" s="171"/>
      <c r="G56" s="172">
        <f t="shared" si="7"/>
        <v>0</v>
      </c>
      <c r="H56" s="171"/>
      <c r="I56" s="172">
        <f t="shared" si="8"/>
        <v>0</v>
      </c>
      <c r="J56" s="171"/>
      <c r="K56" s="172">
        <f t="shared" si="9"/>
        <v>0</v>
      </c>
      <c r="L56" s="172">
        <v>21</v>
      </c>
      <c r="M56" s="172">
        <f t="shared" si="10"/>
        <v>0</v>
      </c>
      <c r="N56" s="172">
        <v>0</v>
      </c>
      <c r="O56" s="172">
        <f t="shared" si="11"/>
        <v>0</v>
      </c>
      <c r="P56" s="172">
        <v>0</v>
      </c>
      <c r="Q56" s="172">
        <f t="shared" si="12"/>
        <v>0</v>
      </c>
      <c r="R56" s="172" t="s">
        <v>728</v>
      </c>
      <c r="S56" s="172" t="s">
        <v>221</v>
      </c>
      <c r="T56" s="173" t="s">
        <v>222</v>
      </c>
      <c r="U56" s="160">
        <v>0.16814000000000001</v>
      </c>
      <c r="V56" s="160">
        <f t="shared" si="13"/>
        <v>34.799999999999997</v>
      </c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447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67">
        <v>34</v>
      </c>
      <c r="B57" s="168" t="s">
        <v>775</v>
      </c>
      <c r="C57" s="176" t="s">
        <v>776</v>
      </c>
      <c r="D57" s="169" t="s">
        <v>280</v>
      </c>
      <c r="E57" s="170">
        <v>205</v>
      </c>
      <c r="F57" s="171"/>
      <c r="G57" s="172">
        <f t="shared" si="7"/>
        <v>0</v>
      </c>
      <c r="H57" s="171"/>
      <c r="I57" s="172">
        <f t="shared" si="8"/>
        <v>0</v>
      </c>
      <c r="J57" s="171"/>
      <c r="K57" s="172">
        <f t="shared" si="9"/>
        <v>0</v>
      </c>
      <c r="L57" s="172">
        <v>21</v>
      </c>
      <c r="M57" s="172">
        <f t="shared" si="10"/>
        <v>0</v>
      </c>
      <c r="N57" s="172">
        <v>0</v>
      </c>
      <c r="O57" s="172">
        <f t="shared" si="11"/>
        <v>0</v>
      </c>
      <c r="P57" s="172">
        <v>0</v>
      </c>
      <c r="Q57" s="172">
        <f t="shared" si="12"/>
        <v>0</v>
      </c>
      <c r="R57" s="172" t="s">
        <v>728</v>
      </c>
      <c r="S57" s="172" t="s">
        <v>221</v>
      </c>
      <c r="T57" s="173" t="s">
        <v>222</v>
      </c>
      <c r="U57" s="160">
        <v>0.18314000000000002</v>
      </c>
      <c r="V57" s="160">
        <f t="shared" si="13"/>
        <v>37.54</v>
      </c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447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67">
        <v>35</v>
      </c>
      <c r="B58" s="168" t="s">
        <v>777</v>
      </c>
      <c r="C58" s="176" t="s">
        <v>778</v>
      </c>
      <c r="D58" s="169" t="s">
        <v>280</v>
      </c>
      <c r="E58" s="170">
        <v>116</v>
      </c>
      <c r="F58" s="171"/>
      <c r="G58" s="172">
        <f t="shared" si="7"/>
        <v>0</v>
      </c>
      <c r="H58" s="171"/>
      <c r="I58" s="172">
        <f t="shared" si="8"/>
        <v>0</v>
      </c>
      <c r="J58" s="171"/>
      <c r="K58" s="172">
        <f t="shared" si="9"/>
        <v>0</v>
      </c>
      <c r="L58" s="172">
        <v>21</v>
      </c>
      <c r="M58" s="172">
        <f t="shared" si="10"/>
        <v>0</v>
      </c>
      <c r="N58" s="172">
        <v>0</v>
      </c>
      <c r="O58" s="172">
        <f t="shared" si="11"/>
        <v>0</v>
      </c>
      <c r="P58" s="172">
        <v>0</v>
      </c>
      <c r="Q58" s="172">
        <f t="shared" si="12"/>
        <v>0</v>
      </c>
      <c r="R58" s="172" t="s">
        <v>728</v>
      </c>
      <c r="S58" s="172" t="s">
        <v>221</v>
      </c>
      <c r="T58" s="173" t="s">
        <v>222</v>
      </c>
      <c r="U58" s="160">
        <v>0.21286000000000002</v>
      </c>
      <c r="V58" s="160">
        <f t="shared" si="13"/>
        <v>24.69</v>
      </c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447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67">
        <v>36</v>
      </c>
      <c r="B59" s="168" t="s">
        <v>779</v>
      </c>
      <c r="C59" s="176" t="s">
        <v>780</v>
      </c>
      <c r="D59" s="169" t="s">
        <v>280</v>
      </c>
      <c r="E59" s="170">
        <v>26</v>
      </c>
      <c r="F59" s="171"/>
      <c r="G59" s="172">
        <f t="shared" si="7"/>
        <v>0</v>
      </c>
      <c r="H59" s="171"/>
      <c r="I59" s="172">
        <f t="shared" si="8"/>
        <v>0</v>
      </c>
      <c r="J59" s="171"/>
      <c r="K59" s="172">
        <f t="shared" si="9"/>
        <v>0</v>
      </c>
      <c r="L59" s="172">
        <v>21</v>
      </c>
      <c r="M59" s="172">
        <f t="shared" si="10"/>
        <v>0</v>
      </c>
      <c r="N59" s="172">
        <v>0</v>
      </c>
      <c r="O59" s="172">
        <f t="shared" si="11"/>
        <v>0</v>
      </c>
      <c r="P59" s="172">
        <v>0</v>
      </c>
      <c r="Q59" s="172">
        <f t="shared" si="12"/>
        <v>0</v>
      </c>
      <c r="R59" s="172" t="s">
        <v>728</v>
      </c>
      <c r="S59" s="172" t="s">
        <v>221</v>
      </c>
      <c r="T59" s="173" t="s">
        <v>222</v>
      </c>
      <c r="U59" s="160">
        <v>0.24379000000000001</v>
      </c>
      <c r="V59" s="160">
        <f t="shared" si="13"/>
        <v>6.34</v>
      </c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447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67">
        <v>37</v>
      </c>
      <c r="B60" s="168" t="s">
        <v>781</v>
      </c>
      <c r="C60" s="176" t="s">
        <v>782</v>
      </c>
      <c r="D60" s="169" t="s">
        <v>280</v>
      </c>
      <c r="E60" s="170">
        <v>57</v>
      </c>
      <c r="F60" s="171"/>
      <c r="G60" s="172">
        <f t="shared" si="7"/>
        <v>0</v>
      </c>
      <c r="H60" s="171"/>
      <c r="I60" s="172">
        <f t="shared" si="8"/>
        <v>0</v>
      </c>
      <c r="J60" s="171"/>
      <c r="K60" s="172">
        <f t="shared" si="9"/>
        <v>0</v>
      </c>
      <c r="L60" s="172">
        <v>21</v>
      </c>
      <c r="M60" s="172">
        <f t="shared" si="10"/>
        <v>0</v>
      </c>
      <c r="N60" s="172">
        <v>0</v>
      </c>
      <c r="O60" s="172">
        <f t="shared" si="11"/>
        <v>0</v>
      </c>
      <c r="P60" s="172">
        <v>0</v>
      </c>
      <c r="Q60" s="172">
        <f t="shared" si="12"/>
        <v>0</v>
      </c>
      <c r="R60" s="172" t="s">
        <v>728</v>
      </c>
      <c r="S60" s="172" t="s">
        <v>221</v>
      </c>
      <c r="T60" s="173" t="s">
        <v>222</v>
      </c>
      <c r="U60" s="160">
        <v>0.25571000000000005</v>
      </c>
      <c r="V60" s="160">
        <f t="shared" si="13"/>
        <v>14.58</v>
      </c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447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67">
        <v>38</v>
      </c>
      <c r="B61" s="168" t="s">
        <v>783</v>
      </c>
      <c r="C61" s="176" t="s">
        <v>784</v>
      </c>
      <c r="D61" s="169" t="s">
        <v>280</v>
      </c>
      <c r="E61" s="170">
        <v>5</v>
      </c>
      <c r="F61" s="171"/>
      <c r="G61" s="172">
        <f t="shared" si="7"/>
        <v>0</v>
      </c>
      <c r="H61" s="171"/>
      <c r="I61" s="172">
        <f t="shared" si="8"/>
        <v>0</v>
      </c>
      <c r="J61" s="171"/>
      <c r="K61" s="172">
        <f t="shared" si="9"/>
        <v>0</v>
      </c>
      <c r="L61" s="172">
        <v>21</v>
      </c>
      <c r="M61" s="172">
        <f t="shared" si="10"/>
        <v>0</v>
      </c>
      <c r="N61" s="172">
        <v>0</v>
      </c>
      <c r="O61" s="172">
        <f t="shared" si="11"/>
        <v>0</v>
      </c>
      <c r="P61" s="172">
        <v>0</v>
      </c>
      <c r="Q61" s="172">
        <f t="shared" si="12"/>
        <v>0</v>
      </c>
      <c r="R61" s="172" t="s">
        <v>728</v>
      </c>
      <c r="S61" s="172" t="s">
        <v>221</v>
      </c>
      <c r="T61" s="173" t="s">
        <v>222</v>
      </c>
      <c r="U61" s="160">
        <v>0.27314000000000005</v>
      </c>
      <c r="V61" s="160">
        <f t="shared" si="13"/>
        <v>1.37</v>
      </c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447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67">
        <v>39</v>
      </c>
      <c r="B62" s="168" t="s">
        <v>785</v>
      </c>
      <c r="C62" s="176" t="s">
        <v>786</v>
      </c>
      <c r="D62" s="169" t="s">
        <v>280</v>
      </c>
      <c r="E62" s="170">
        <v>7</v>
      </c>
      <c r="F62" s="171"/>
      <c r="G62" s="172">
        <f t="shared" si="7"/>
        <v>0</v>
      </c>
      <c r="H62" s="171"/>
      <c r="I62" s="172">
        <f t="shared" si="8"/>
        <v>0</v>
      </c>
      <c r="J62" s="171"/>
      <c r="K62" s="172">
        <f t="shared" si="9"/>
        <v>0</v>
      </c>
      <c r="L62" s="172">
        <v>21</v>
      </c>
      <c r="M62" s="172">
        <f t="shared" si="10"/>
        <v>0</v>
      </c>
      <c r="N62" s="172">
        <v>0</v>
      </c>
      <c r="O62" s="172">
        <f t="shared" si="11"/>
        <v>0</v>
      </c>
      <c r="P62" s="172">
        <v>0</v>
      </c>
      <c r="Q62" s="172">
        <f t="shared" si="12"/>
        <v>0</v>
      </c>
      <c r="R62" s="172" t="s">
        <v>728</v>
      </c>
      <c r="S62" s="172" t="s">
        <v>221</v>
      </c>
      <c r="T62" s="173" t="s">
        <v>222</v>
      </c>
      <c r="U62" s="160">
        <v>0.38199000000000005</v>
      </c>
      <c r="V62" s="160">
        <f t="shared" si="13"/>
        <v>2.67</v>
      </c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447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67">
        <v>40</v>
      </c>
      <c r="B63" s="168" t="s">
        <v>787</v>
      </c>
      <c r="C63" s="176" t="s">
        <v>788</v>
      </c>
      <c r="D63" s="169" t="s">
        <v>310</v>
      </c>
      <c r="E63" s="170">
        <v>165</v>
      </c>
      <c r="F63" s="171"/>
      <c r="G63" s="172">
        <f t="shared" si="7"/>
        <v>0</v>
      </c>
      <c r="H63" s="171"/>
      <c r="I63" s="172">
        <f t="shared" si="8"/>
        <v>0</v>
      </c>
      <c r="J63" s="171"/>
      <c r="K63" s="172">
        <f t="shared" si="9"/>
        <v>0</v>
      </c>
      <c r="L63" s="172">
        <v>21</v>
      </c>
      <c r="M63" s="172">
        <f t="shared" si="10"/>
        <v>0</v>
      </c>
      <c r="N63" s="172">
        <v>0</v>
      </c>
      <c r="O63" s="172">
        <f t="shared" si="11"/>
        <v>0</v>
      </c>
      <c r="P63" s="172">
        <v>0</v>
      </c>
      <c r="Q63" s="172">
        <f t="shared" si="12"/>
        <v>0</v>
      </c>
      <c r="R63" s="172" t="s">
        <v>728</v>
      </c>
      <c r="S63" s="172" t="s">
        <v>221</v>
      </c>
      <c r="T63" s="173" t="s">
        <v>222</v>
      </c>
      <c r="U63" s="160">
        <v>0.42499999999999999</v>
      </c>
      <c r="V63" s="160">
        <f t="shared" si="13"/>
        <v>70.13</v>
      </c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447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67">
        <v>41</v>
      </c>
      <c r="B64" s="168" t="s">
        <v>789</v>
      </c>
      <c r="C64" s="176" t="s">
        <v>790</v>
      </c>
      <c r="D64" s="169" t="s">
        <v>310</v>
      </c>
      <c r="E64" s="170">
        <v>2</v>
      </c>
      <c r="F64" s="171"/>
      <c r="G64" s="172">
        <f t="shared" si="7"/>
        <v>0</v>
      </c>
      <c r="H64" s="171"/>
      <c r="I64" s="172">
        <f t="shared" si="8"/>
        <v>0</v>
      </c>
      <c r="J64" s="171"/>
      <c r="K64" s="172">
        <f t="shared" si="9"/>
        <v>0</v>
      </c>
      <c r="L64" s="172">
        <v>21</v>
      </c>
      <c r="M64" s="172">
        <f t="shared" si="10"/>
        <v>0</v>
      </c>
      <c r="N64" s="172">
        <v>0</v>
      </c>
      <c r="O64" s="172">
        <f t="shared" si="11"/>
        <v>0</v>
      </c>
      <c r="P64" s="172">
        <v>0</v>
      </c>
      <c r="Q64" s="172">
        <f t="shared" si="12"/>
        <v>0</v>
      </c>
      <c r="R64" s="172" t="s">
        <v>728</v>
      </c>
      <c r="S64" s="172" t="s">
        <v>221</v>
      </c>
      <c r="T64" s="173" t="s">
        <v>222</v>
      </c>
      <c r="U64" s="160">
        <v>0.55900000000000005</v>
      </c>
      <c r="V64" s="160">
        <f t="shared" si="13"/>
        <v>1.1200000000000001</v>
      </c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447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2.5" outlineLevel="1" x14ac:dyDescent="0.2">
      <c r="A65" s="167">
        <v>42</v>
      </c>
      <c r="B65" s="168" t="s">
        <v>791</v>
      </c>
      <c r="C65" s="176" t="s">
        <v>792</v>
      </c>
      <c r="D65" s="169" t="s">
        <v>310</v>
      </c>
      <c r="E65" s="170">
        <v>97</v>
      </c>
      <c r="F65" s="171"/>
      <c r="G65" s="172">
        <f t="shared" si="7"/>
        <v>0</v>
      </c>
      <c r="H65" s="171"/>
      <c r="I65" s="172">
        <f t="shared" si="8"/>
        <v>0</v>
      </c>
      <c r="J65" s="171"/>
      <c r="K65" s="172">
        <f t="shared" si="9"/>
        <v>0</v>
      </c>
      <c r="L65" s="172">
        <v>21</v>
      </c>
      <c r="M65" s="172">
        <f t="shared" si="10"/>
        <v>0</v>
      </c>
      <c r="N65" s="172">
        <v>0</v>
      </c>
      <c r="O65" s="172">
        <f t="shared" si="11"/>
        <v>0</v>
      </c>
      <c r="P65" s="172">
        <v>0</v>
      </c>
      <c r="Q65" s="172">
        <f t="shared" si="12"/>
        <v>0</v>
      </c>
      <c r="R65" s="172" t="s">
        <v>728</v>
      </c>
      <c r="S65" s="172" t="s">
        <v>221</v>
      </c>
      <c r="T65" s="173" t="s">
        <v>222</v>
      </c>
      <c r="U65" s="160">
        <v>0.27200000000000002</v>
      </c>
      <c r="V65" s="160">
        <f t="shared" si="13"/>
        <v>26.38</v>
      </c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447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2.5" outlineLevel="1" x14ac:dyDescent="0.2">
      <c r="A66" s="167">
        <v>43</v>
      </c>
      <c r="B66" s="168" t="s">
        <v>793</v>
      </c>
      <c r="C66" s="176" t="s">
        <v>794</v>
      </c>
      <c r="D66" s="169" t="s">
        <v>795</v>
      </c>
      <c r="E66" s="170">
        <v>21</v>
      </c>
      <c r="F66" s="171"/>
      <c r="G66" s="172">
        <f t="shared" si="7"/>
        <v>0</v>
      </c>
      <c r="H66" s="171"/>
      <c r="I66" s="172">
        <f t="shared" si="8"/>
        <v>0</v>
      </c>
      <c r="J66" s="171"/>
      <c r="K66" s="172">
        <f t="shared" si="9"/>
        <v>0</v>
      </c>
      <c r="L66" s="172">
        <v>21</v>
      </c>
      <c r="M66" s="172">
        <f t="shared" si="10"/>
        <v>0</v>
      </c>
      <c r="N66" s="172">
        <v>0</v>
      </c>
      <c r="O66" s="172">
        <f t="shared" si="11"/>
        <v>0</v>
      </c>
      <c r="P66" s="172">
        <v>0</v>
      </c>
      <c r="Q66" s="172">
        <f t="shared" si="12"/>
        <v>0</v>
      </c>
      <c r="R66" s="172" t="s">
        <v>728</v>
      </c>
      <c r="S66" s="172" t="s">
        <v>221</v>
      </c>
      <c r="T66" s="173" t="s">
        <v>222</v>
      </c>
      <c r="U66" s="160">
        <v>0.54</v>
      </c>
      <c r="V66" s="160">
        <f t="shared" si="13"/>
        <v>11.34</v>
      </c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447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2.5" outlineLevel="1" x14ac:dyDescent="0.2">
      <c r="A67" s="167">
        <v>44</v>
      </c>
      <c r="B67" s="168" t="s">
        <v>796</v>
      </c>
      <c r="C67" s="176" t="s">
        <v>797</v>
      </c>
      <c r="D67" s="169" t="s">
        <v>310</v>
      </c>
      <c r="E67" s="170">
        <v>42</v>
      </c>
      <c r="F67" s="171"/>
      <c r="G67" s="172">
        <f t="shared" si="7"/>
        <v>0</v>
      </c>
      <c r="H67" s="171"/>
      <c r="I67" s="172">
        <f t="shared" si="8"/>
        <v>0</v>
      </c>
      <c r="J67" s="171"/>
      <c r="K67" s="172">
        <f t="shared" si="9"/>
        <v>0</v>
      </c>
      <c r="L67" s="172">
        <v>21</v>
      </c>
      <c r="M67" s="172">
        <f t="shared" si="10"/>
        <v>0</v>
      </c>
      <c r="N67" s="172">
        <v>0</v>
      </c>
      <c r="O67" s="172">
        <f t="shared" si="11"/>
        <v>0</v>
      </c>
      <c r="P67" s="172">
        <v>0</v>
      </c>
      <c r="Q67" s="172">
        <f t="shared" si="12"/>
        <v>0</v>
      </c>
      <c r="R67" s="172" t="s">
        <v>728</v>
      </c>
      <c r="S67" s="172" t="s">
        <v>221</v>
      </c>
      <c r="T67" s="173" t="s">
        <v>222</v>
      </c>
      <c r="U67" s="160">
        <v>8.3000000000000004E-2</v>
      </c>
      <c r="V67" s="160">
        <f t="shared" si="13"/>
        <v>3.49</v>
      </c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447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67">
        <v>45</v>
      </c>
      <c r="B68" s="168" t="s">
        <v>798</v>
      </c>
      <c r="C68" s="176" t="s">
        <v>799</v>
      </c>
      <c r="D68" s="169" t="s">
        <v>310</v>
      </c>
      <c r="E68" s="170">
        <v>12</v>
      </c>
      <c r="F68" s="171"/>
      <c r="G68" s="172">
        <f t="shared" si="7"/>
        <v>0</v>
      </c>
      <c r="H68" s="171"/>
      <c r="I68" s="172">
        <f t="shared" si="8"/>
        <v>0</v>
      </c>
      <c r="J68" s="171"/>
      <c r="K68" s="172">
        <f t="shared" si="9"/>
        <v>0</v>
      </c>
      <c r="L68" s="172">
        <v>21</v>
      </c>
      <c r="M68" s="172">
        <f t="shared" si="10"/>
        <v>0</v>
      </c>
      <c r="N68" s="172">
        <v>0</v>
      </c>
      <c r="O68" s="172">
        <f t="shared" si="11"/>
        <v>0</v>
      </c>
      <c r="P68" s="172">
        <v>0</v>
      </c>
      <c r="Q68" s="172">
        <f t="shared" si="12"/>
        <v>0</v>
      </c>
      <c r="R68" s="172" t="s">
        <v>728</v>
      </c>
      <c r="S68" s="172" t="s">
        <v>221</v>
      </c>
      <c r="T68" s="173" t="s">
        <v>222</v>
      </c>
      <c r="U68" s="160">
        <v>0.16500000000000001</v>
      </c>
      <c r="V68" s="160">
        <f t="shared" si="13"/>
        <v>1.98</v>
      </c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447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67">
        <v>46</v>
      </c>
      <c r="B69" s="168" t="s">
        <v>800</v>
      </c>
      <c r="C69" s="176" t="s">
        <v>801</v>
      </c>
      <c r="D69" s="169" t="s">
        <v>310</v>
      </c>
      <c r="E69" s="170">
        <v>37</v>
      </c>
      <c r="F69" s="171"/>
      <c r="G69" s="172">
        <f t="shared" si="7"/>
        <v>0</v>
      </c>
      <c r="H69" s="171"/>
      <c r="I69" s="172">
        <f t="shared" si="8"/>
        <v>0</v>
      </c>
      <c r="J69" s="171"/>
      <c r="K69" s="172">
        <f t="shared" si="9"/>
        <v>0</v>
      </c>
      <c r="L69" s="172">
        <v>21</v>
      </c>
      <c r="M69" s="172">
        <f t="shared" si="10"/>
        <v>0</v>
      </c>
      <c r="N69" s="172">
        <v>0</v>
      </c>
      <c r="O69" s="172">
        <f t="shared" si="11"/>
        <v>0</v>
      </c>
      <c r="P69" s="172">
        <v>0</v>
      </c>
      <c r="Q69" s="172">
        <f t="shared" si="12"/>
        <v>0</v>
      </c>
      <c r="R69" s="172" t="s">
        <v>728</v>
      </c>
      <c r="S69" s="172" t="s">
        <v>221</v>
      </c>
      <c r="T69" s="173" t="s">
        <v>222</v>
      </c>
      <c r="U69" s="160">
        <v>0.20700000000000002</v>
      </c>
      <c r="V69" s="160">
        <f t="shared" si="13"/>
        <v>7.66</v>
      </c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447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67">
        <v>47</v>
      </c>
      <c r="B70" s="168" t="s">
        <v>802</v>
      </c>
      <c r="C70" s="176" t="s">
        <v>803</v>
      </c>
      <c r="D70" s="169" t="s">
        <v>310</v>
      </c>
      <c r="E70" s="170">
        <v>14</v>
      </c>
      <c r="F70" s="171"/>
      <c r="G70" s="172">
        <f t="shared" si="7"/>
        <v>0</v>
      </c>
      <c r="H70" s="171"/>
      <c r="I70" s="172">
        <f t="shared" si="8"/>
        <v>0</v>
      </c>
      <c r="J70" s="171"/>
      <c r="K70" s="172">
        <f t="shared" si="9"/>
        <v>0</v>
      </c>
      <c r="L70" s="172">
        <v>21</v>
      </c>
      <c r="M70" s="172">
        <f t="shared" si="10"/>
        <v>0</v>
      </c>
      <c r="N70" s="172">
        <v>0</v>
      </c>
      <c r="O70" s="172">
        <f t="shared" si="11"/>
        <v>0</v>
      </c>
      <c r="P70" s="172">
        <v>0</v>
      </c>
      <c r="Q70" s="172">
        <f t="shared" si="12"/>
        <v>0</v>
      </c>
      <c r="R70" s="172" t="s">
        <v>728</v>
      </c>
      <c r="S70" s="172" t="s">
        <v>221</v>
      </c>
      <c r="T70" s="173" t="s">
        <v>222</v>
      </c>
      <c r="U70" s="160">
        <v>0.22700000000000001</v>
      </c>
      <c r="V70" s="160">
        <f t="shared" si="13"/>
        <v>3.18</v>
      </c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447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67">
        <v>48</v>
      </c>
      <c r="B71" s="168" t="s">
        <v>804</v>
      </c>
      <c r="C71" s="176" t="s">
        <v>805</v>
      </c>
      <c r="D71" s="169" t="s">
        <v>310</v>
      </c>
      <c r="E71" s="170">
        <v>4</v>
      </c>
      <c r="F71" s="171"/>
      <c r="G71" s="172">
        <f t="shared" si="7"/>
        <v>0</v>
      </c>
      <c r="H71" s="171"/>
      <c r="I71" s="172">
        <f t="shared" si="8"/>
        <v>0</v>
      </c>
      <c r="J71" s="171"/>
      <c r="K71" s="172">
        <f t="shared" si="9"/>
        <v>0</v>
      </c>
      <c r="L71" s="172">
        <v>21</v>
      </c>
      <c r="M71" s="172">
        <f t="shared" si="10"/>
        <v>0</v>
      </c>
      <c r="N71" s="172">
        <v>0</v>
      </c>
      <c r="O71" s="172">
        <f t="shared" si="11"/>
        <v>0</v>
      </c>
      <c r="P71" s="172">
        <v>0</v>
      </c>
      <c r="Q71" s="172">
        <f t="shared" si="12"/>
        <v>0</v>
      </c>
      <c r="R71" s="172" t="s">
        <v>728</v>
      </c>
      <c r="S71" s="172" t="s">
        <v>221</v>
      </c>
      <c r="T71" s="173" t="s">
        <v>222</v>
      </c>
      <c r="U71" s="160">
        <v>0.26900000000000002</v>
      </c>
      <c r="V71" s="160">
        <f t="shared" si="13"/>
        <v>1.08</v>
      </c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447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67">
        <v>49</v>
      </c>
      <c r="B72" s="168" t="s">
        <v>806</v>
      </c>
      <c r="C72" s="176" t="s">
        <v>807</v>
      </c>
      <c r="D72" s="169" t="s">
        <v>310</v>
      </c>
      <c r="E72" s="170">
        <v>2</v>
      </c>
      <c r="F72" s="171"/>
      <c r="G72" s="172">
        <f t="shared" si="7"/>
        <v>0</v>
      </c>
      <c r="H72" s="171"/>
      <c r="I72" s="172">
        <f t="shared" si="8"/>
        <v>0</v>
      </c>
      <c r="J72" s="171"/>
      <c r="K72" s="172">
        <f t="shared" si="9"/>
        <v>0</v>
      </c>
      <c r="L72" s="172">
        <v>21</v>
      </c>
      <c r="M72" s="172">
        <f t="shared" si="10"/>
        <v>0</v>
      </c>
      <c r="N72" s="172">
        <v>0</v>
      </c>
      <c r="O72" s="172">
        <f t="shared" si="11"/>
        <v>0</v>
      </c>
      <c r="P72" s="172">
        <v>0</v>
      </c>
      <c r="Q72" s="172">
        <f t="shared" si="12"/>
        <v>0</v>
      </c>
      <c r="R72" s="172" t="s">
        <v>728</v>
      </c>
      <c r="S72" s="172" t="s">
        <v>221</v>
      </c>
      <c r="T72" s="173" t="s">
        <v>222</v>
      </c>
      <c r="U72" s="160">
        <v>0.35100000000000003</v>
      </c>
      <c r="V72" s="160">
        <f t="shared" si="13"/>
        <v>0.7</v>
      </c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447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67">
        <v>50</v>
      </c>
      <c r="B73" s="168" t="s">
        <v>808</v>
      </c>
      <c r="C73" s="176" t="s">
        <v>809</v>
      </c>
      <c r="D73" s="169" t="s">
        <v>310</v>
      </c>
      <c r="E73" s="170">
        <v>1</v>
      </c>
      <c r="F73" s="171"/>
      <c r="G73" s="172">
        <f t="shared" si="7"/>
        <v>0</v>
      </c>
      <c r="H73" s="171"/>
      <c r="I73" s="172">
        <f t="shared" si="8"/>
        <v>0</v>
      </c>
      <c r="J73" s="171"/>
      <c r="K73" s="172">
        <f t="shared" si="9"/>
        <v>0</v>
      </c>
      <c r="L73" s="172">
        <v>21</v>
      </c>
      <c r="M73" s="172">
        <f t="shared" si="10"/>
        <v>0</v>
      </c>
      <c r="N73" s="172">
        <v>0</v>
      </c>
      <c r="O73" s="172">
        <f t="shared" si="11"/>
        <v>0</v>
      </c>
      <c r="P73" s="172">
        <v>0</v>
      </c>
      <c r="Q73" s="172">
        <f t="shared" si="12"/>
        <v>0</v>
      </c>
      <c r="R73" s="172" t="s">
        <v>728</v>
      </c>
      <c r="S73" s="172" t="s">
        <v>221</v>
      </c>
      <c r="T73" s="173" t="s">
        <v>222</v>
      </c>
      <c r="U73" s="160">
        <v>0.53800000000000003</v>
      </c>
      <c r="V73" s="160">
        <f t="shared" si="13"/>
        <v>0.54</v>
      </c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447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67">
        <v>51</v>
      </c>
      <c r="B74" s="168" t="s">
        <v>810</v>
      </c>
      <c r="C74" s="176" t="s">
        <v>811</v>
      </c>
      <c r="D74" s="169" t="s">
        <v>310</v>
      </c>
      <c r="E74" s="170">
        <v>1</v>
      </c>
      <c r="F74" s="171"/>
      <c r="G74" s="172">
        <f t="shared" si="7"/>
        <v>0</v>
      </c>
      <c r="H74" s="171"/>
      <c r="I74" s="172">
        <f t="shared" si="8"/>
        <v>0</v>
      </c>
      <c r="J74" s="171"/>
      <c r="K74" s="172">
        <f t="shared" si="9"/>
        <v>0</v>
      </c>
      <c r="L74" s="172">
        <v>21</v>
      </c>
      <c r="M74" s="172">
        <f t="shared" si="10"/>
        <v>0</v>
      </c>
      <c r="N74" s="172">
        <v>0</v>
      </c>
      <c r="O74" s="172">
        <f t="shared" si="11"/>
        <v>0</v>
      </c>
      <c r="P74" s="172">
        <v>0</v>
      </c>
      <c r="Q74" s="172">
        <f t="shared" si="12"/>
        <v>0</v>
      </c>
      <c r="R74" s="172" t="s">
        <v>728</v>
      </c>
      <c r="S74" s="172" t="s">
        <v>221</v>
      </c>
      <c r="T74" s="173" t="s">
        <v>222</v>
      </c>
      <c r="U74" s="160">
        <v>0.64100000000000001</v>
      </c>
      <c r="V74" s="160">
        <f t="shared" si="13"/>
        <v>0.64</v>
      </c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447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67">
        <v>52</v>
      </c>
      <c r="B75" s="168" t="s">
        <v>812</v>
      </c>
      <c r="C75" s="176" t="s">
        <v>813</v>
      </c>
      <c r="D75" s="169" t="s">
        <v>814</v>
      </c>
      <c r="E75" s="170">
        <v>2</v>
      </c>
      <c r="F75" s="171"/>
      <c r="G75" s="172">
        <f t="shared" si="7"/>
        <v>0</v>
      </c>
      <c r="H75" s="171"/>
      <c r="I75" s="172">
        <f t="shared" si="8"/>
        <v>0</v>
      </c>
      <c r="J75" s="171"/>
      <c r="K75" s="172">
        <f t="shared" si="9"/>
        <v>0</v>
      </c>
      <c r="L75" s="172">
        <v>21</v>
      </c>
      <c r="M75" s="172">
        <f t="shared" si="10"/>
        <v>0</v>
      </c>
      <c r="N75" s="172">
        <v>0</v>
      </c>
      <c r="O75" s="172">
        <f t="shared" si="11"/>
        <v>0</v>
      </c>
      <c r="P75" s="172">
        <v>0</v>
      </c>
      <c r="Q75" s="172">
        <f t="shared" si="12"/>
        <v>0</v>
      </c>
      <c r="R75" s="172" t="s">
        <v>728</v>
      </c>
      <c r="S75" s="172" t="s">
        <v>221</v>
      </c>
      <c r="T75" s="173" t="s">
        <v>222</v>
      </c>
      <c r="U75" s="160">
        <v>1.6440000000000001</v>
      </c>
      <c r="V75" s="160">
        <f t="shared" si="13"/>
        <v>3.29</v>
      </c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447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67">
        <v>53</v>
      </c>
      <c r="B76" s="168" t="s">
        <v>815</v>
      </c>
      <c r="C76" s="176" t="s">
        <v>816</v>
      </c>
      <c r="D76" s="169" t="s">
        <v>280</v>
      </c>
      <c r="E76" s="170">
        <v>878</v>
      </c>
      <c r="F76" s="171"/>
      <c r="G76" s="172">
        <f t="shared" si="7"/>
        <v>0</v>
      </c>
      <c r="H76" s="171"/>
      <c r="I76" s="172">
        <f t="shared" si="8"/>
        <v>0</v>
      </c>
      <c r="J76" s="171"/>
      <c r="K76" s="172">
        <f t="shared" si="9"/>
        <v>0</v>
      </c>
      <c r="L76" s="172">
        <v>21</v>
      </c>
      <c r="M76" s="172">
        <f t="shared" si="10"/>
        <v>0</v>
      </c>
      <c r="N76" s="172">
        <v>0</v>
      </c>
      <c r="O76" s="172">
        <f t="shared" si="11"/>
        <v>0</v>
      </c>
      <c r="P76" s="172">
        <v>0</v>
      </c>
      <c r="Q76" s="172">
        <f t="shared" si="12"/>
        <v>0</v>
      </c>
      <c r="R76" s="172" t="s">
        <v>728</v>
      </c>
      <c r="S76" s="172" t="s">
        <v>221</v>
      </c>
      <c r="T76" s="173" t="s">
        <v>222</v>
      </c>
      <c r="U76" s="160">
        <v>6.7000000000000004E-2</v>
      </c>
      <c r="V76" s="160">
        <f t="shared" si="13"/>
        <v>58.83</v>
      </c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447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67">
        <v>54</v>
      </c>
      <c r="B77" s="168" t="s">
        <v>817</v>
      </c>
      <c r="C77" s="176" t="s">
        <v>818</v>
      </c>
      <c r="D77" s="169" t="s">
        <v>280</v>
      </c>
      <c r="E77" s="170">
        <v>878</v>
      </c>
      <c r="F77" s="171"/>
      <c r="G77" s="172">
        <f t="shared" si="7"/>
        <v>0</v>
      </c>
      <c r="H77" s="171"/>
      <c r="I77" s="172">
        <f t="shared" si="8"/>
        <v>0</v>
      </c>
      <c r="J77" s="171"/>
      <c r="K77" s="172">
        <f t="shared" si="9"/>
        <v>0</v>
      </c>
      <c r="L77" s="172">
        <v>21</v>
      </c>
      <c r="M77" s="172">
        <f t="shared" si="10"/>
        <v>0</v>
      </c>
      <c r="N77" s="172">
        <v>0</v>
      </c>
      <c r="O77" s="172">
        <f t="shared" si="11"/>
        <v>0</v>
      </c>
      <c r="P77" s="172">
        <v>0</v>
      </c>
      <c r="Q77" s="172">
        <f t="shared" si="12"/>
        <v>0</v>
      </c>
      <c r="R77" s="172" t="s">
        <v>728</v>
      </c>
      <c r="S77" s="172" t="s">
        <v>221</v>
      </c>
      <c r="T77" s="173" t="s">
        <v>222</v>
      </c>
      <c r="U77" s="160">
        <v>6.2000000000000006E-2</v>
      </c>
      <c r="V77" s="160">
        <f t="shared" si="13"/>
        <v>54.44</v>
      </c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447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2.5" outlineLevel="1" x14ac:dyDescent="0.2">
      <c r="A78" s="167">
        <v>55</v>
      </c>
      <c r="B78" s="168" t="s">
        <v>819</v>
      </c>
      <c r="C78" s="176" t="s">
        <v>820</v>
      </c>
      <c r="D78" s="169" t="s">
        <v>265</v>
      </c>
      <c r="E78" s="170">
        <v>2.633</v>
      </c>
      <c r="F78" s="171"/>
      <c r="G78" s="172">
        <f t="shared" si="7"/>
        <v>0</v>
      </c>
      <c r="H78" s="171"/>
      <c r="I78" s="172">
        <f t="shared" si="8"/>
        <v>0</v>
      </c>
      <c r="J78" s="171"/>
      <c r="K78" s="172">
        <f t="shared" si="9"/>
        <v>0</v>
      </c>
      <c r="L78" s="172">
        <v>21</v>
      </c>
      <c r="M78" s="172">
        <f t="shared" si="10"/>
        <v>0</v>
      </c>
      <c r="N78" s="172">
        <v>0</v>
      </c>
      <c r="O78" s="172">
        <f t="shared" si="11"/>
        <v>0</v>
      </c>
      <c r="P78" s="172">
        <v>0</v>
      </c>
      <c r="Q78" s="172">
        <f t="shared" si="12"/>
        <v>0</v>
      </c>
      <c r="R78" s="172" t="s">
        <v>728</v>
      </c>
      <c r="S78" s="172" t="s">
        <v>221</v>
      </c>
      <c r="T78" s="173" t="s">
        <v>222</v>
      </c>
      <c r="U78" s="160">
        <v>4.1550000000000002</v>
      </c>
      <c r="V78" s="160">
        <f t="shared" si="13"/>
        <v>10.94</v>
      </c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447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247" t="s">
        <v>821</v>
      </c>
      <c r="D79" s="248"/>
      <c r="E79" s="248"/>
      <c r="F79" s="248"/>
      <c r="G79" s="248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246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67">
        <v>56</v>
      </c>
      <c r="B80" s="168" t="s">
        <v>822</v>
      </c>
      <c r="C80" s="176" t="s">
        <v>823</v>
      </c>
      <c r="D80" s="169" t="s">
        <v>280</v>
      </c>
      <c r="E80" s="170">
        <v>30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0</v>
      </c>
      <c r="O80" s="172">
        <f>ROUND(E80*N80,2)</f>
        <v>0</v>
      </c>
      <c r="P80" s="172">
        <v>0</v>
      </c>
      <c r="Q80" s="172">
        <f>ROUND(E80*P80,2)</f>
        <v>0</v>
      </c>
      <c r="R80" s="172" t="s">
        <v>728</v>
      </c>
      <c r="S80" s="172" t="s">
        <v>221</v>
      </c>
      <c r="T80" s="173" t="s">
        <v>222</v>
      </c>
      <c r="U80" s="160">
        <v>0.36200000000000004</v>
      </c>
      <c r="V80" s="160">
        <f>ROUND(E80*U80,2)</f>
        <v>10.86</v>
      </c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447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67">
        <v>57</v>
      </c>
      <c r="B81" s="168" t="s">
        <v>824</v>
      </c>
      <c r="C81" s="176" t="s">
        <v>825</v>
      </c>
      <c r="D81" s="169" t="s">
        <v>280</v>
      </c>
      <c r="E81" s="170">
        <v>12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0</v>
      </c>
      <c r="O81" s="172">
        <f>ROUND(E81*N81,2)</f>
        <v>0</v>
      </c>
      <c r="P81" s="172">
        <v>0</v>
      </c>
      <c r="Q81" s="172">
        <f>ROUND(E81*P81,2)</f>
        <v>0</v>
      </c>
      <c r="R81" s="172" t="s">
        <v>728</v>
      </c>
      <c r="S81" s="172" t="s">
        <v>221</v>
      </c>
      <c r="T81" s="173" t="s">
        <v>222</v>
      </c>
      <c r="U81" s="160">
        <v>0.40300000000000002</v>
      </c>
      <c r="V81" s="160">
        <f>ROUND(E81*U81,2)</f>
        <v>4.84</v>
      </c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447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67">
        <v>58</v>
      </c>
      <c r="B82" s="168" t="s">
        <v>826</v>
      </c>
      <c r="C82" s="176" t="s">
        <v>827</v>
      </c>
      <c r="D82" s="169" t="s">
        <v>280</v>
      </c>
      <c r="E82" s="170">
        <v>1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0</v>
      </c>
      <c r="O82" s="172">
        <f>ROUND(E82*N82,2)</f>
        <v>0</v>
      </c>
      <c r="P82" s="172">
        <v>0</v>
      </c>
      <c r="Q82" s="172">
        <f>ROUND(E82*P82,2)</f>
        <v>0</v>
      </c>
      <c r="R82" s="172" t="s">
        <v>728</v>
      </c>
      <c r="S82" s="172" t="s">
        <v>221</v>
      </c>
      <c r="T82" s="173" t="s">
        <v>222</v>
      </c>
      <c r="U82" s="160">
        <v>0.67200000000000004</v>
      </c>
      <c r="V82" s="160">
        <f>ROUND(E82*U82,2)</f>
        <v>0.67</v>
      </c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447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67">
        <v>59</v>
      </c>
      <c r="B83" s="168" t="s">
        <v>828</v>
      </c>
      <c r="C83" s="176" t="s">
        <v>829</v>
      </c>
      <c r="D83" s="169" t="s">
        <v>265</v>
      </c>
      <c r="E83" s="170">
        <v>1.3687100000000001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2">
        <v>0</v>
      </c>
      <c r="O83" s="172">
        <f>ROUND(E83*N83,2)</f>
        <v>0</v>
      </c>
      <c r="P83" s="172">
        <v>0</v>
      </c>
      <c r="Q83" s="172">
        <f>ROUND(E83*P83,2)</f>
        <v>0</v>
      </c>
      <c r="R83" s="172" t="s">
        <v>728</v>
      </c>
      <c r="S83" s="172" t="s">
        <v>221</v>
      </c>
      <c r="T83" s="173" t="s">
        <v>222</v>
      </c>
      <c r="U83" s="160">
        <v>1.3740000000000001</v>
      </c>
      <c r="V83" s="160">
        <f>ROUND(E83*U83,2)</f>
        <v>1.88</v>
      </c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447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47" t="s">
        <v>582</v>
      </c>
      <c r="D84" s="248"/>
      <c r="E84" s="248"/>
      <c r="F84" s="248"/>
      <c r="G84" s="248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246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67">
        <v>60</v>
      </c>
      <c r="B85" s="168" t="s">
        <v>830</v>
      </c>
      <c r="C85" s="176" t="s">
        <v>831</v>
      </c>
      <c r="D85" s="169" t="s">
        <v>280</v>
      </c>
      <c r="E85" s="170">
        <v>255</v>
      </c>
      <c r="F85" s="171"/>
      <c r="G85" s="172">
        <f t="shared" ref="G85:G114" si="14">ROUND(E85*F85,2)</f>
        <v>0</v>
      </c>
      <c r="H85" s="171"/>
      <c r="I85" s="172">
        <f t="shared" ref="I85:I114" si="15">ROUND(E85*H85,2)</f>
        <v>0</v>
      </c>
      <c r="J85" s="171"/>
      <c r="K85" s="172">
        <f t="shared" ref="K85:K114" si="16">ROUND(E85*J85,2)</f>
        <v>0</v>
      </c>
      <c r="L85" s="172">
        <v>21</v>
      </c>
      <c r="M85" s="172">
        <f t="shared" ref="M85:M114" si="17">G85*(1+L85/100)</f>
        <v>0</v>
      </c>
      <c r="N85" s="172">
        <v>0</v>
      </c>
      <c r="O85" s="172">
        <f t="shared" ref="O85:O114" si="18">ROUND(E85*N85,2)</f>
        <v>0</v>
      </c>
      <c r="P85" s="172">
        <v>0</v>
      </c>
      <c r="Q85" s="172">
        <f t="shared" ref="Q85:Q114" si="19">ROUND(E85*P85,2)</f>
        <v>0</v>
      </c>
      <c r="R85" s="172"/>
      <c r="S85" s="172" t="s">
        <v>360</v>
      </c>
      <c r="T85" s="173" t="s">
        <v>222</v>
      </c>
      <c r="U85" s="160">
        <v>0</v>
      </c>
      <c r="V85" s="160">
        <f t="shared" ref="V85:V114" si="20">ROUND(E85*U85,2)</f>
        <v>0</v>
      </c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447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67">
        <v>61</v>
      </c>
      <c r="B86" s="168" t="s">
        <v>832</v>
      </c>
      <c r="C86" s="176" t="s">
        <v>833</v>
      </c>
      <c r="D86" s="169" t="s">
        <v>280</v>
      </c>
      <c r="E86" s="170">
        <v>207</v>
      </c>
      <c r="F86" s="171"/>
      <c r="G86" s="172">
        <f t="shared" si="14"/>
        <v>0</v>
      </c>
      <c r="H86" s="171"/>
      <c r="I86" s="172">
        <f t="shared" si="15"/>
        <v>0</v>
      </c>
      <c r="J86" s="171"/>
      <c r="K86" s="172">
        <f t="shared" si="16"/>
        <v>0</v>
      </c>
      <c r="L86" s="172">
        <v>21</v>
      </c>
      <c r="M86" s="172">
        <f t="shared" si="17"/>
        <v>0</v>
      </c>
      <c r="N86" s="172">
        <v>0</v>
      </c>
      <c r="O86" s="172">
        <f t="shared" si="18"/>
        <v>0</v>
      </c>
      <c r="P86" s="172">
        <v>0</v>
      </c>
      <c r="Q86" s="172">
        <f t="shared" si="19"/>
        <v>0</v>
      </c>
      <c r="R86" s="172"/>
      <c r="S86" s="172" t="s">
        <v>360</v>
      </c>
      <c r="T86" s="173" t="s">
        <v>222</v>
      </c>
      <c r="U86" s="160">
        <v>0</v>
      </c>
      <c r="V86" s="160">
        <f t="shared" si="20"/>
        <v>0</v>
      </c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447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67">
        <v>62</v>
      </c>
      <c r="B87" s="168" t="s">
        <v>834</v>
      </c>
      <c r="C87" s="176" t="s">
        <v>835</v>
      </c>
      <c r="D87" s="169" t="s">
        <v>280</v>
      </c>
      <c r="E87" s="170">
        <v>205</v>
      </c>
      <c r="F87" s="171"/>
      <c r="G87" s="172">
        <f t="shared" si="14"/>
        <v>0</v>
      </c>
      <c r="H87" s="171"/>
      <c r="I87" s="172">
        <f t="shared" si="15"/>
        <v>0</v>
      </c>
      <c r="J87" s="171"/>
      <c r="K87" s="172">
        <f t="shared" si="16"/>
        <v>0</v>
      </c>
      <c r="L87" s="172">
        <v>21</v>
      </c>
      <c r="M87" s="172">
        <f t="shared" si="17"/>
        <v>0</v>
      </c>
      <c r="N87" s="172">
        <v>0</v>
      </c>
      <c r="O87" s="172">
        <f t="shared" si="18"/>
        <v>0</v>
      </c>
      <c r="P87" s="172">
        <v>0</v>
      </c>
      <c r="Q87" s="172">
        <f t="shared" si="19"/>
        <v>0</v>
      </c>
      <c r="R87" s="172"/>
      <c r="S87" s="172" t="s">
        <v>360</v>
      </c>
      <c r="T87" s="173" t="s">
        <v>222</v>
      </c>
      <c r="U87" s="160">
        <v>0</v>
      </c>
      <c r="V87" s="160">
        <f t="shared" si="20"/>
        <v>0</v>
      </c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447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67">
        <v>63</v>
      </c>
      <c r="B88" s="168" t="s">
        <v>836</v>
      </c>
      <c r="C88" s="176" t="s">
        <v>837</v>
      </c>
      <c r="D88" s="169" t="s">
        <v>280</v>
      </c>
      <c r="E88" s="170">
        <v>116</v>
      </c>
      <c r="F88" s="171"/>
      <c r="G88" s="172">
        <f t="shared" si="14"/>
        <v>0</v>
      </c>
      <c r="H88" s="171"/>
      <c r="I88" s="172">
        <f t="shared" si="15"/>
        <v>0</v>
      </c>
      <c r="J88" s="171"/>
      <c r="K88" s="172">
        <f t="shared" si="16"/>
        <v>0</v>
      </c>
      <c r="L88" s="172">
        <v>21</v>
      </c>
      <c r="M88" s="172">
        <f t="shared" si="17"/>
        <v>0</v>
      </c>
      <c r="N88" s="172">
        <v>0</v>
      </c>
      <c r="O88" s="172">
        <f t="shared" si="18"/>
        <v>0</v>
      </c>
      <c r="P88" s="172">
        <v>0</v>
      </c>
      <c r="Q88" s="172">
        <f t="shared" si="19"/>
        <v>0</v>
      </c>
      <c r="R88" s="172"/>
      <c r="S88" s="172" t="s">
        <v>360</v>
      </c>
      <c r="T88" s="173" t="s">
        <v>222</v>
      </c>
      <c r="U88" s="160">
        <v>0</v>
      </c>
      <c r="V88" s="160">
        <f t="shared" si="20"/>
        <v>0</v>
      </c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447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67">
        <v>64</v>
      </c>
      <c r="B89" s="168" t="s">
        <v>838</v>
      </c>
      <c r="C89" s="176" t="s">
        <v>839</v>
      </c>
      <c r="D89" s="169" t="s">
        <v>280</v>
      </c>
      <c r="E89" s="170">
        <v>26</v>
      </c>
      <c r="F89" s="171"/>
      <c r="G89" s="172">
        <f t="shared" si="14"/>
        <v>0</v>
      </c>
      <c r="H89" s="171"/>
      <c r="I89" s="172">
        <f t="shared" si="15"/>
        <v>0</v>
      </c>
      <c r="J89" s="171"/>
      <c r="K89" s="172">
        <f t="shared" si="16"/>
        <v>0</v>
      </c>
      <c r="L89" s="172">
        <v>21</v>
      </c>
      <c r="M89" s="172">
        <f t="shared" si="17"/>
        <v>0</v>
      </c>
      <c r="N89" s="172">
        <v>0</v>
      </c>
      <c r="O89" s="172">
        <f t="shared" si="18"/>
        <v>0</v>
      </c>
      <c r="P89" s="172">
        <v>0</v>
      </c>
      <c r="Q89" s="172">
        <f t="shared" si="19"/>
        <v>0</v>
      </c>
      <c r="R89" s="172"/>
      <c r="S89" s="172" t="s">
        <v>360</v>
      </c>
      <c r="T89" s="173" t="s">
        <v>222</v>
      </c>
      <c r="U89" s="160">
        <v>0</v>
      </c>
      <c r="V89" s="160">
        <f t="shared" si="20"/>
        <v>0</v>
      </c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447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67">
        <v>65</v>
      </c>
      <c r="B90" s="168" t="s">
        <v>840</v>
      </c>
      <c r="C90" s="176" t="s">
        <v>841</v>
      </c>
      <c r="D90" s="169" t="s">
        <v>280</v>
      </c>
      <c r="E90" s="170">
        <v>57</v>
      </c>
      <c r="F90" s="171"/>
      <c r="G90" s="172">
        <f t="shared" si="14"/>
        <v>0</v>
      </c>
      <c r="H90" s="171"/>
      <c r="I90" s="172">
        <f t="shared" si="15"/>
        <v>0</v>
      </c>
      <c r="J90" s="171"/>
      <c r="K90" s="172">
        <f t="shared" si="16"/>
        <v>0</v>
      </c>
      <c r="L90" s="172">
        <v>21</v>
      </c>
      <c r="M90" s="172">
        <f t="shared" si="17"/>
        <v>0</v>
      </c>
      <c r="N90" s="172">
        <v>0</v>
      </c>
      <c r="O90" s="172">
        <f t="shared" si="18"/>
        <v>0</v>
      </c>
      <c r="P90" s="172">
        <v>0</v>
      </c>
      <c r="Q90" s="172">
        <f t="shared" si="19"/>
        <v>0</v>
      </c>
      <c r="R90" s="172"/>
      <c r="S90" s="172" t="s">
        <v>360</v>
      </c>
      <c r="T90" s="173" t="s">
        <v>222</v>
      </c>
      <c r="U90" s="160">
        <v>0</v>
      </c>
      <c r="V90" s="160">
        <f t="shared" si="20"/>
        <v>0</v>
      </c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447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67">
        <v>66</v>
      </c>
      <c r="B91" s="168" t="s">
        <v>842</v>
      </c>
      <c r="C91" s="176" t="s">
        <v>843</v>
      </c>
      <c r="D91" s="169" t="s">
        <v>280</v>
      </c>
      <c r="E91" s="170">
        <v>5</v>
      </c>
      <c r="F91" s="171"/>
      <c r="G91" s="172">
        <f t="shared" si="14"/>
        <v>0</v>
      </c>
      <c r="H91" s="171"/>
      <c r="I91" s="172">
        <f t="shared" si="15"/>
        <v>0</v>
      </c>
      <c r="J91" s="171"/>
      <c r="K91" s="172">
        <f t="shared" si="16"/>
        <v>0</v>
      </c>
      <c r="L91" s="172">
        <v>21</v>
      </c>
      <c r="M91" s="172">
        <f t="shared" si="17"/>
        <v>0</v>
      </c>
      <c r="N91" s="172">
        <v>0</v>
      </c>
      <c r="O91" s="172">
        <f t="shared" si="18"/>
        <v>0</v>
      </c>
      <c r="P91" s="172">
        <v>0</v>
      </c>
      <c r="Q91" s="172">
        <f t="shared" si="19"/>
        <v>0</v>
      </c>
      <c r="R91" s="172"/>
      <c r="S91" s="172" t="s">
        <v>360</v>
      </c>
      <c r="T91" s="173" t="s">
        <v>222</v>
      </c>
      <c r="U91" s="160">
        <v>0</v>
      </c>
      <c r="V91" s="160">
        <f t="shared" si="20"/>
        <v>0</v>
      </c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447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67">
        <v>67</v>
      </c>
      <c r="B92" s="168" t="s">
        <v>844</v>
      </c>
      <c r="C92" s="176" t="s">
        <v>845</v>
      </c>
      <c r="D92" s="169" t="s">
        <v>280</v>
      </c>
      <c r="E92" s="170">
        <v>7</v>
      </c>
      <c r="F92" s="171"/>
      <c r="G92" s="172">
        <f t="shared" si="14"/>
        <v>0</v>
      </c>
      <c r="H92" s="171"/>
      <c r="I92" s="172">
        <f t="shared" si="15"/>
        <v>0</v>
      </c>
      <c r="J92" s="171"/>
      <c r="K92" s="172">
        <f t="shared" si="16"/>
        <v>0</v>
      </c>
      <c r="L92" s="172">
        <v>21</v>
      </c>
      <c r="M92" s="172">
        <f t="shared" si="17"/>
        <v>0</v>
      </c>
      <c r="N92" s="172">
        <v>0</v>
      </c>
      <c r="O92" s="172">
        <f t="shared" si="18"/>
        <v>0</v>
      </c>
      <c r="P92" s="172">
        <v>0</v>
      </c>
      <c r="Q92" s="172">
        <f t="shared" si="19"/>
        <v>0</v>
      </c>
      <c r="R92" s="172"/>
      <c r="S92" s="172" t="s">
        <v>360</v>
      </c>
      <c r="T92" s="173" t="s">
        <v>222</v>
      </c>
      <c r="U92" s="160">
        <v>0</v>
      </c>
      <c r="V92" s="160">
        <f t="shared" si="20"/>
        <v>0</v>
      </c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447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67">
        <v>68</v>
      </c>
      <c r="B93" s="168" t="s">
        <v>846</v>
      </c>
      <c r="C93" s="176" t="s">
        <v>847</v>
      </c>
      <c r="D93" s="169" t="s">
        <v>814</v>
      </c>
      <c r="E93" s="170">
        <v>3</v>
      </c>
      <c r="F93" s="171"/>
      <c r="G93" s="172">
        <f t="shared" si="14"/>
        <v>0</v>
      </c>
      <c r="H93" s="171"/>
      <c r="I93" s="172">
        <f t="shared" si="15"/>
        <v>0</v>
      </c>
      <c r="J93" s="171"/>
      <c r="K93" s="172">
        <f t="shared" si="16"/>
        <v>0</v>
      </c>
      <c r="L93" s="172">
        <v>21</v>
      </c>
      <c r="M93" s="172">
        <f t="shared" si="17"/>
        <v>0</v>
      </c>
      <c r="N93" s="172">
        <v>0</v>
      </c>
      <c r="O93" s="172">
        <f t="shared" si="18"/>
        <v>0</v>
      </c>
      <c r="P93" s="172">
        <v>0</v>
      </c>
      <c r="Q93" s="172">
        <f t="shared" si="19"/>
        <v>0</v>
      </c>
      <c r="R93" s="172"/>
      <c r="S93" s="172" t="s">
        <v>360</v>
      </c>
      <c r="T93" s="173" t="s">
        <v>222</v>
      </c>
      <c r="U93" s="160">
        <v>0</v>
      </c>
      <c r="V93" s="160">
        <f t="shared" si="20"/>
        <v>0</v>
      </c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447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67">
        <v>69</v>
      </c>
      <c r="B94" s="168" t="s">
        <v>848</v>
      </c>
      <c r="C94" s="176" t="s">
        <v>849</v>
      </c>
      <c r="D94" s="169" t="s">
        <v>850</v>
      </c>
      <c r="E94" s="170">
        <v>255</v>
      </c>
      <c r="F94" s="171"/>
      <c r="G94" s="172">
        <f t="shared" si="14"/>
        <v>0</v>
      </c>
      <c r="H94" s="171"/>
      <c r="I94" s="172">
        <f t="shared" si="15"/>
        <v>0</v>
      </c>
      <c r="J94" s="171"/>
      <c r="K94" s="172">
        <f t="shared" si="16"/>
        <v>0</v>
      </c>
      <c r="L94" s="172">
        <v>21</v>
      </c>
      <c r="M94" s="172">
        <f t="shared" si="17"/>
        <v>0</v>
      </c>
      <c r="N94" s="172">
        <v>0</v>
      </c>
      <c r="O94" s="172">
        <f t="shared" si="18"/>
        <v>0</v>
      </c>
      <c r="P94" s="172">
        <v>0</v>
      </c>
      <c r="Q94" s="172">
        <f t="shared" si="19"/>
        <v>0</v>
      </c>
      <c r="R94" s="172"/>
      <c r="S94" s="172" t="s">
        <v>360</v>
      </c>
      <c r="T94" s="173" t="s">
        <v>222</v>
      </c>
      <c r="U94" s="160">
        <v>0</v>
      </c>
      <c r="V94" s="160">
        <f t="shared" si="20"/>
        <v>0</v>
      </c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435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67">
        <v>70</v>
      </c>
      <c r="B95" s="168" t="s">
        <v>851</v>
      </c>
      <c r="C95" s="176" t="s">
        <v>852</v>
      </c>
      <c r="D95" s="169" t="s">
        <v>850</v>
      </c>
      <c r="E95" s="170">
        <v>207</v>
      </c>
      <c r="F95" s="171"/>
      <c r="G95" s="172">
        <f t="shared" si="14"/>
        <v>0</v>
      </c>
      <c r="H95" s="171"/>
      <c r="I95" s="172">
        <f t="shared" si="15"/>
        <v>0</v>
      </c>
      <c r="J95" s="171"/>
      <c r="K95" s="172">
        <f t="shared" si="16"/>
        <v>0</v>
      </c>
      <c r="L95" s="172">
        <v>21</v>
      </c>
      <c r="M95" s="172">
        <f t="shared" si="17"/>
        <v>0</v>
      </c>
      <c r="N95" s="172">
        <v>0</v>
      </c>
      <c r="O95" s="172">
        <f t="shared" si="18"/>
        <v>0</v>
      </c>
      <c r="P95" s="172">
        <v>0</v>
      </c>
      <c r="Q95" s="172">
        <f t="shared" si="19"/>
        <v>0</v>
      </c>
      <c r="R95" s="172"/>
      <c r="S95" s="172" t="s">
        <v>360</v>
      </c>
      <c r="T95" s="173" t="s">
        <v>222</v>
      </c>
      <c r="U95" s="160">
        <v>0</v>
      </c>
      <c r="V95" s="160">
        <f t="shared" si="20"/>
        <v>0</v>
      </c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435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67">
        <v>71</v>
      </c>
      <c r="B96" s="168" t="s">
        <v>853</v>
      </c>
      <c r="C96" s="176" t="s">
        <v>854</v>
      </c>
      <c r="D96" s="169" t="s">
        <v>850</v>
      </c>
      <c r="E96" s="170">
        <v>205</v>
      </c>
      <c r="F96" s="171"/>
      <c r="G96" s="172">
        <f t="shared" si="14"/>
        <v>0</v>
      </c>
      <c r="H96" s="171"/>
      <c r="I96" s="172">
        <f t="shared" si="15"/>
        <v>0</v>
      </c>
      <c r="J96" s="171"/>
      <c r="K96" s="172">
        <f t="shared" si="16"/>
        <v>0</v>
      </c>
      <c r="L96" s="172">
        <v>21</v>
      </c>
      <c r="M96" s="172">
        <f t="shared" si="17"/>
        <v>0</v>
      </c>
      <c r="N96" s="172">
        <v>0</v>
      </c>
      <c r="O96" s="172">
        <f t="shared" si="18"/>
        <v>0</v>
      </c>
      <c r="P96" s="172">
        <v>0</v>
      </c>
      <c r="Q96" s="172">
        <f t="shared" si="19"/>
        <v>0</v>
      </c>
      <c r="R96" s="172"/>
      <c r="S96" s="172" t="s">
        <v>360</v>
      </c>
      <c r="T96" s="173" t="s">
        <v>222</v>
      </c>
      <c r="U96" s="160">
        <v>0</v>
      </c>
      <c r="V96" s="160">
        <f t="shared" si="20"/>
        <v>0</v>
      </c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435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67">
        <v>72</v>
      </c>
      <c r="B97" s="168" t="s">
        <v>855</v>
      </c>
      <c r="C97" s="176" t="s">
        <v>856</v>
      </c>
      <c r="D97" s="169" t="s">
        <v>850</v>
      </c>
      <c r="E97" s="170">
        <v>116</v>
      </c>
      <c r="F97" s="171"/>
      <c r="G97" s="172">
        <f t="shared" si="14"/>
        <v>0</v>
      </c>
      <c r="H97" s="171"/>
      <c r="I97" s="172">
        <f t="shared" si="15"/>
        <v>0</v>
      </c>
      <c r="J97" s="171"/>
      <c r="K97" s="172">
        <f t="shared" si="16"/>
        <v>0</v>
      </c>
      <c r="L97" s="172">
        <v>21</v>
      </c>
      <c r="M97" s="172">
        <f t="shared" si="17"/>
        <v>0</v>
      </c>
      <c r="N97" s="172">
        <v>0</v>
      </c>
      <c r="O97" s="172">
        <f t="shared" si="18"/>
        <v>0</v>
      </c>
      <c r="P97" s="172">
        <v>0</v>
      </c>
      <c r="Q97" s="172">
        <f t="shared" si="19"/>
        <v>0</v>
      </c>
      <c r="R97" s="172"/>
      <c r="S97" s="172" t="s">
        <v>360</v>
      </c>
      <c r="T97" s="173" t="s">
        <v>222</v>
      </c>
      <c r="U97" s="160">
        <v>0</v>
      </c>
      <c r="V97" s="160">
        <f t="shared" si="20"/>
        <v>0</v>
      </c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435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67">
        <v>73</v>
      </c>
      <c r="B98" s="168" t="s">
        <v>857</v>
      </c>
      <c r="C98" s="176" t="s">
        <v>858</v>
      </c>
      <c r="D98" s="169" t="s">
        <v>850</v>
      </c>
      <c r="E98" s="170">
        <v>26</v>
      </c>
      <c r="F98" s="171"/>
      <c r="G98" s="172">
        <f t="shared" si="14"/>
        <v>0</v>
      </c>
      <c r="H98" s="171"/>
      <c r="I98" s="172">
        <f t="shared" si="15"/>
        <v>0</v>
      </c>
      <c r="J98" s="171"/>
      <c r="K98" s="172">
        <f t="shared" si="16"/>
        <v>0</v>
      </c>
      <c r="L98" s="172">
        <v>21</v>
      </c>
      <c r="M98" s="172">
        <f t="shared" si="17"/>
        <v>0</v>
      </c>
      <c r="N98" s="172">
        <v>0</v>
      </c>
      <c r="O98" s="172">
        <f t="shared" si="18"/>
        <v>0</v>
      </c>
      <c r="P98" s="172">
        <v>0</v>
      </c>
      <c r="Q98" s="172">
        <f t="shared" si="19"/>
        <v>0</v>
      </c>
      <c r="R98" s="172"/>
      <c r="S98" s="172" t="s">
        <v>360</v>
      </c>
      <c r="T98" s="173" t="s">
        <v>222</v>
      </c>
      <c r="U98" s="160">
        <v>0</v>
      </c>
      <c r="V98" s="160">
        <f t="shared" si="20"/>
        <v>0</v>
      </c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435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67">
        <v>74</v>
      </c>
      <c r="B99" s="168" t="s">
        <v>859</v>
      </c>
      <c r="C99" s="176" t="s">
        <v>860</v>
      </c>
      <c r="D99" s="169" t="s">
        <v>850</v>
      </c>
      <c r="E99" s="170">
        <v>57</v>
      </c>
      <c r="F99" s="171"/>
      <c r="G99" s="172">
        <f t="shared" si="14"/>
        <v>0</v>
      </c>
      <c r="H99" s="171"/>
      <c r="I99" s="172">
        <f t="shared" si="15"/>
        <v>0</v>
      </c>
      <c r="J99" s="171"/>
      <c r="K99" s="172">
        <f t="shared" si="16"/>
        <v>0</v>
      </c>
      <c r="L99" s="172">
        <v>21</v>
      </c>
      <c r="M99" s="172">
        <f t="shared" si="17"/>
        <v>0</v>
      </c>
      <c r="N99" s="172">
        <v>0</v>
      </c>
      <c r="O99" s="172">
        <f t="shared" si="18"/>
        <v>0</v>
      </c>
      <c r="P99" s="172">
        <v>0</v>
      </c>
      <c r="Q99" s="172">
        <f t="shared" si="19"/>
        <v>0</v>
      </c>
      <c r="R99" s="172"/>
      <c r="S99" s="172" t="s">
        <v>360</v>
      </c>
      <c r="T99" s="173" t="s">
        <v>222</v>
      </c>
      <c r="U99" s="160">
        <v>0</v>
      </c>
      <c r="V99" s="160">
        <f t="shared" si="20"/>
        <v>0</v>
      </c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435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67">
        <v>75</v>
      </c>
      <c r="B100" s="168" t="s">
        <v>861</v>
      </c>
      <c r="C100" s="176" t="s">
        <v>862</v>
      </c>
      <c r="D100" s="169" t="s">
        <v>850</v>
      </c>
      <c r="E100" s="170">
        <v>5</v>
      </c>
      <c r="F100" s="171"/>
      <c r="G100" s="172">
        <f t="shared" si="14"/>
        <v>0</v>
      </c>
      <c r="H100" s="171"/>
      <c r="I100" s="172">
        <f t="shared" si="15"/>
        <v>0</v>
      </c>
      <c r="J100" s="171"/>
      <c r="K100" s="172">
        <f t="shared" si="16"/>
        <v>0</v>
      </c>
      <c r="L100" s="172">
        <v>21</v>
      </c>
      <c r="M100" s="172">
        <f t="shared" si="17"/>
        <v>0</v>
      </c>
      <c r="N100" s="172">
        <v>0</v>
      </c>
      <c r="O100" s="172">
        <f t="shared" si="18"/>
        <v>0</v>
      </c>
      <c r="P100" s="172">
        <v>0</v>
      </c>
      <c r="Q100" s="172">
        <f t="shared" si="19"/>
        <v>0</v>
      </c>
      <c r="R100" s="172"/>
      <c r="S100" s="172" t="s">
        <v>360</v>
      </c>
      <c r="T100" s="173" t="s">
        <v>222</v>
      </c>
      <c r="U100" s="160">
        <v>0</v>
      </c>
      <c r="V100" s="160">
        <f t="shared" si="20"/>
        <v>0</v>
      </c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435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67">
        <v>76</v>
      </c>
      <c r="B101" s="168" t="s">
        <v>863</v>
      </c>
      <c r="C101" s="176" t="s">
        <v>864</v>
      </c>
      <c r="D101" s="169" t="s">
        <v>850</v>
      </c>
      <c r="E101" s="170">
        <v>7</v>
      </c>
      <c r="F101" s="171"/>
      <c r="G101" s="172">
        <f t="shared" si="14"/>
        <v>0</v>
      </c>
      <c r="H101" s="171"/>
      <c r="I101" s="172">
        <f t="shared" si="15"/>
        <v>0</v>
      </c>
      <c r="J101" s="171"/>
      <c r="K101" s="172">
        <f t="shared" si="16"/>
        <v>0</v>
      </c>
      <c r="L101" s="172">
        <v>21</v>
      </c>
      <c r="M101" s="172">
        <f t="shared" si="17"/>
        <v>0</v>
      </c>
      <c r="N101" s="172">
        <v>0</v>
      </c>
      <c r="O101" s="172">
        <f t="shared" si="18"/>
        <v>0</v>
      </c>
      <c r="P101" s="172">
        <v>0</v>
      </c>
      <c r="Q101" s="172">
        <f t="shared" si="19"/>
        <v>0</v>
      </c>
      <c r="R101" s="172"/>
      <c r="S101" s="172" t="s">
        <v>360</v>
      </c>
      <c r="T101" s="173" t="s">
        <v>222</v>
      </c>
      <c r="U101" s="160">
        <v>0</v>
      </c>
      <c r="V101" s="160">
        <f t="shared" si="20"/>
        <v>0</v>
      </c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435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67">
        <v>77</v>
      </c>
      <c r="B102" s="168" t="s">
        <v>865</v>
      </c>
      <c r="C102" s="176" t="s">
        <v>866</v>
      </c>
      <c r="D102" s="169" t="s">
        <v>814</v>
      </c>
      <c r="E102" s="170">
        <v>8</v>
      </c>
      <c r="F102" s="171"/>
      <c r="G102" s="172">
        <f t="shared" si="14"/>
        <v>0</v>
      </c>
      <c r="H102" s="171"/>
      <c r="I102" s="172">
        <f t="shared" si="15"/>
        <v>0</v>
      </c>
      <c r="J102" s="171"/>
      <c r="K102" s="172">
        <f t="shared" si="16"/>
        <v>0</v>
      </c>
      <c r="L102" s="172">
        <v>21</v>
      </c>
      <c r="M102" s="172">
        <f t="shared" si="17"/>
        <v>0</v>
      </c>
      <c r="N102" s="172">
        <v>0</v>
      </c>
      <c r="O102" s="172">
        <f t="shared" si="18"/>
        <v>0</v>
      </c>
      <c r="P102" s="172">
        <v>0</v>
      </c>
      <c r="Q102" s="172">
        <f t="shared" si="19"/>
        <v>0</v>
      </c>
      <c r="R102" s="172"/>
      <c r="S102" s="172" t="s">
        <v>360</v>
      </c>
      <c r="T102" s="173" t="s">
        <v>222</v>
      </c>
      <c r="U102" s="160">
        <v>0</v>
      </c>
      <c r="V102" s="160">
        <f t="shared" si="20"/>
        <v>0</v>
      </c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306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67">
        <v>78</v>
      </c>
      <c r="B103" s="168" t="s">
        <v>867</v>
      </c>
      <c r="C103" s="176" t="s">
        <v>868</v>
      </c>
      <c r="D103" s="169" t="s">
        <v>310</v>
      </c>
      <c r="E103" s="170">
        <v>12</v>
      </c>
      <c r="F103" s="171"/>
      <c r="G103" s="172">
        <f t="shared" si="14"/>
        <v>0</v>
      </c>
      <c r="H103" s="171"/>
      <c r="I103" s="172">
        <f t="shared" si="15"/>
        <v>0</v>
      </c>
      <c r="J103" s="171"/>
      <c r="K103" s="172">
        <f t="shared" si="16"/>
        <v>0</v>
      </c>
      <c r="L103" s="172">
        <v>21</v>
      </c>
      <c r="M103" s="172">
        <f t="shared" si="17"/>
        <v>0</v>
      </c>
      <c r="N103" s="172">
        <v>0</v>
      </c>
      <c r="O103" s="172">
        <f t="shared" si="18"/>
        <v>0</v>
      </c>
      <c r="P103" s="172">
        <v>0</v>
      </c>
      <c r="Q103" s="172">
        <f t="shared" si="19"/>
        <v>0</v>
      </c>
      <c r="R103" s="172"/>
      <c r="S103" s="172" t="s">
        <v>360</v>
      </c>
      <c r="T103" s="173" t="s">
        <v>222</v>
      </c>
      <c r="U103" s="160">
        <v>0</v>
      </c>
      <c r="V103" s="160">
        <f t="shared" si="20"/>
        <v>0</v>
      </c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306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67">
        <v>79</v>
      </c>
      <c r="B104" s="168" t="s">
        <v>869</v>
      </c>
      <c r="C104" s="176" t="s">
        <v>870</v>
      </c>
      <c r="D104" s="169" t="s">
        <v>310</v>
      </c>
      <c r="E104" s="170">
        <v>2</v>
      </c>
      <c r="F104" s="171"/>
      <c r="G104" s="172">
        <f t="shared" si="14"/>
        <v>0</v>
      </c>
      <c r="H104" s="171"/>
      <c r="I104" s="172">
        <f t="shared" si="15"/>
        <v>0</v>
      </c>
      <c r="J104" s="171"/>
      <c r="K104" s="172">
        <f t="shared" si="16"/>
        <v>0</v>
      </c>
      <c r="L104" s="172">
        <v>21</v>
      </c>
      <c r="M104" s="172">
        <f t="shared" si="17"/>
        <v>0</v>
      </c>
      <c r="N104" s="172">
        <v>0</v>
      </c>
      <c r="O104" s="172">
        <f t="shared" si="18"/>
        <v>0</v>
      </c>
      <c r="P104" s="172">
        <v>0</v>
      </c>
      <c r="Q104" s="172">
        <f t="shared" si="19"/>
        <v>0</v>
      </c>
      <c r="R104" s="172"/>
      <c r="S104" s="172" t="s">
        <v>360</v>
      </c>
      <c r="T104" s="173" t="s">
        <v>222</v>
      </c>
      <c r="U104" s="160">
        <v>0</v>
      </c>
      <c r="V104" s="160">
        <f t="shared" si="20"/>
        <v>0</v>
      </c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306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67">
        <v>80</v>
      </c>
      <c r="B105" s="168" t="s">
        <v>871</v>
      </c>
      <c r="C105" s="176" t="s">
        <v>872</v>
      </c>
      <c r="D105" s="169" t="s">
        <v>280</v>
      </c>
      <c r="E105" s="170">
        <v>3</v>
      </c>
      <c r="F105" s="171"/>
      <c r="G105" s="172">
        <f t="shared" si="14"/>
        <v>0</v>
      </c>
      <c r="H105" s="171"/>
      <c r="I105" s="172">
        <f t="shared" si="15"/>
        <v>0</v>
      </c>
      <c r="J105" s="171"/>
      <c r="K105" s="172">
        <f t="shared" si="16"/>
        <v>0</v>
      </c>
      <c r="L105" s="172">
        <v>21</v>
      </c>
      <c r="M105" s="172">
        <f t="shared" si="17"/>
        <v>0</v>
      </c>
      <c r="N105" s="172">
        <v>0</v>
      </c>
      <c r="O105" s="172">
        <f t="shared" si="18"/>
        <v>0</v>
      </c>
      <c r="P105" s="172">
        <v>0</v>
      </c>
      <c r="Q105" s="172">
        <f t="shared" si="19"/>
        <v>0</v>
      </c>
      <c r="R105" s="172"/>
      <c r="S105" s="172" t="s">
        <v>360</v>
      </c>
      <c r="T105" s="173" t="s">
        <v>222</v>
      </c>
      <c r="U105" s="160">
        <v>0</v>
      </c>
      <c r="V105" s="160">
        <f t="shared" si="20"/>
        <v>0</v>
      </c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306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67">
        <v>81</v>
      </c>
      <c r="B106" s="168" t="s">
        <v>873</v>
      </c>
      <c r="C106" s="176" t="s">
        <v>874</v>
      </c>
      <c r="D106" s="169" t="s">
        <v>310</v>
      </c>
      <c r="E106" s="170">
        <v>37</v>
      </c>
      <c r="F106" s="171"/>
      <c r="G106" s="172">
        <f t="shared" si="14"/>
        <v>0</v>
      </c>
      <c r="H106" s="171"/>
      <c r="I106" s="172">
        <f t="shared" si="15"/>
        <v>0</v>
      </c>
      <c r="J106" s="171"/>
      <c r="K106" s="172">
        <f t="shared" si="16"/>
        <v>0</v>
      </c>
      <c r="L106" s="172">
        <v>21</v>
      </c>
      <c r="M106" s="172">
        <f t="shared" si="17"/>
        <v>0</v>
      </c>
      <c r="N106" s="172">
        <v>0</v>
      </c>
      <c r="O106" s="172">
        <f t="shared" si="18"/>
        <v>0</v>
      </c>
      <c r="P106" s="172">
        <v>0</v>
      </c>
      <c r="Q106" s="172">
        <f t="shared" si="19"/>
        <v>0</v>
      </c>
      <c r="R106" s="172"/>
      <c r="S106" s="172" t="s">
        <v>360</v>
      </c>
      <c r="T106" s="173" t="s">
        <v>222</v>
      </c>
      <c r="U106" s="160">
        <v>0</v>
      </c>
      <c r="V106" s="160">
        <f t="shared" si="20"/>
        <v>0</v>
      </c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306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67">
        <v>82</v>
      </c>
      <c r="B107" s="168" t="s">
        <v>875</v>
      </c>
      <c r="C107" s="176" t="s">
        <v>876</v>
      </c>
      <c r="D107" s="169" t="s">
        <v>310</v>
      </c>
      <c r="E107" s="170">
        <v>2</v>
      </c>
      <c r="F107" s="171"/>
      <c r="G107" s="172">
        <f t="shared" si="14"/>
        <v>0</v>
      </c>
      <c r="H107" s="171"/>
      <c r="I107" s="172">
        <f t="shared" si="15"/>
        <v>0</v>
      </c>
      <c r="J107" s="171"/>
      <c r="K107" s="172">
        <f t="shared" si="16"/>
        <v>0</v>
      </c>
      <c r="L107" s="172">
        <v>21</v>
      </c>
      <c r="M107" s="172">
        <f t="shared" si="17"/>
        <v>0</v>
      </c>
      <c r="N107" s="172">
        <v>0</v>
      </c>
      <c r="O107" s="172">
        <f t="shared" si="18"/>
        <v>0</v>
      </c>
      <c r="P107" s="172">
        <v>0</v>
      </c>
      <c r="Q107" s="172">
        <f t="shared" si="19"/>
        <v>0</v>
      </c>
      <c r="R107" s="172"/>
      <c r="S107" s="172" t="s">
        <v>360</v>
      </c>
      <c r="T107" s="173" t="s">
        <v>222</v>
      </c>
      <c r="U107" s="160">
        <v>0</v>
      </c>
      <c r="V107" s="160">
        <f t="shared" si="20"/>
        <v>0</v>
      </c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306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67">
        <v>83</v>
      </c>
      <c r="B108" s="168" t="s">
        <v>877</v>
      </c>
      <c r="C108" s="176" t="s">
        <v>878</v>
      </c>
      <c r="D108" s="169" t="s">
        <v>280</v>
      </c>
      <c r="E108" s="170">
        <v>5</v>
      </c>
      <c r="F108" s="171"/>
      <c r="G108" s="172">
        <f t="shared" si="14"/>
        <v>0</v>
      </c>
      <c r="H108" s="171"/>
      <c r="I108" s="172">
        <f t="shared" si="15"/>
        <v>0</v>
      </c>
      <c r="J108" s="171"/>
      <c r="K108" s="172">
        <f t="shared" si="16"/>
        <v>0</v>
      </c>
      <c r="L108" s="172">
        <v>21</v>
      </c>
      <c r="M108" s="172">
        <f t="shared" si="17"/>
        <v>0</v>
      </c>
      <c r="N108" s="172">
        <v>0</v>
      </c>
      <c r="O108" s="172">
        <f t="shared" si="18"/>
        <v>0</v>
      </c>
      <c r="P108" s="172">
        <v>0</v>
      </c>
      <c r="Q108" s="172">
        <f t="shared" si="19"/>
        <v>0</v>
      </c>
      <c r="R108" s="172"/>
      <c r="S108" s="172" t="s">
        <v>360</v>
      </c>
      <c r="T108" s="173" t="s">
        <v>222</v>
      </c>
      <c r="U108" s="160">
        <v>0</v>
      </c>
      <c r="V108" s="160">
        <f t="shared" si="20"/>
        <v>0</v>
      </c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306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67">
        <v>84</v>
      </c>
      <c r="B109" s="168" t="s">
        <v>879</v>
      </c>
      <c r="C109" s="176" t="s">
        <v>880</v>
      </c>
      <c r="D109" s="169" t="s">
        <v>280</v>
      </c>
      <c r="E109" s="170">
        <v>3</v>
      </c>
      <c r="F109" s="171"/>
      <c r="G109" s="172">
        <f t="shared" si="14"/>
        <v>0</v>
      </c>
      <c r="H109" s="171"/>
      <c r="I109" s="172">
        <f t="shared" si="15"/>
        <v>0</v>
      </c>
      <c r="J109" s="171"/>
      <c r="K109" s="172">
        <f t="shared" si="16"/>
        <v>0</v>
      </c>
      <c r="L109" s="172">
        <v>21</v>
      </c>
      <c r="M109" s="172">
        <f t="shared" si="17"/>
        <v>0</v>
      </c>
      <c r="N109" s="172">
        <v>0</v>
      </c>
      <c r="O109" s="172">
        <f t="shared" si="18"/>
        <v>0</v>
      </c>
      <c r="P109" s="172">
        <v>0</v>
      </c>
      <c r="Q109" s="172">
        <f t="shared" si="19"/>
        <v>0</v>
      </c>
      <c r="R109" s="172"/>
      <c r="S109" s="172" t="s">
        <v>360</v>
      </c>
      <c r="T109" s="173" t="s">
        <v>222</v>
      </c>
      <c r="U109" s="160">
        <v>0</v>
      </c>
      <c r="V109" s="160">
        <f t="shared" si="20"/>
        <v>0</v>
      </c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306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67">
        <v>85</v>
      </c>
      <c r="B110" s="168" t="s">
        <v>881</v>
      </c>
      <c r="C110" s="176" t="s">
        <v>882</v>
      </c>
      <c r="D110" s="169" t="s">
        <v>310</v>
      </c>
      <c r="E110" s="170">
        <v>10</v>
      </c>
      <c r="F110" s="171"/>
      <c r="G110" s="172">
        <f t="shared" si="14"/>
        <v>0</v>
      </c>
      <c r="H110" s="171"/>
      <c r="I110" s="172">
        <f t="shared" si="15"/>
        <v>0</v>
      </c>
      <c r="J110" s="171"/>
      <c r="K110" s="172">
        <f t="shared" si="16"/>
        <v>0</v>
      </c>
      <c r="L110" s="172">
        <v>21</v>
      </c>
      <c r="M110" s="172">
        <f t="shared" si="17"/>
        <v>0</v>
      </c>
      <c r="N110" s="172">
        <v>0</v>
      </c>
      <c r="O110" s="172">
        <f t="shared" si="18"/>
        <v>0</v>
      </c>
      <c r="P110" s="172">
        <v>0</v>
      </c>
      <c r="Q110" s="172">
        <f t="shared" si="19"/>
        <v>0</v>
      </c>
      <c r="R110" s="172"/>
      <c r="S110" s="172" t="s">
        <v>360</v>
      </c>
      <c r="T110" s="173" t="s">
        <v>222</v>
      </c>
      <c r="U110" s="160">
        <v>0</v>
      </c>
      <c r="V110" s="160">
        <f t="shared" si="20"/>
        <v>0</v>
      </c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435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67">
        <v>86</v>
      </c>
      <c r="B111" s="168" t="s">
        <v>883</v>
      </c>
      <c r="C111" s="176" t="s">
        <v>884</v>
      </c>
      <c r="D111" s="169" t="s">
        <v>310</v>
      </c>
      <c r="E111" s="170">
        <v>1</v>
      </c>
      <c r="F111" s="171"/>
      <c r="G111" s="172">
        <f t="shared" si="14"/>
        <v>0</v>
      </c>
      <c r="H111" s="171"/>
      <c r="I111" s="172">
        <f t="shared" si="15"/>
        <v>0</v>
      </c>
      <c r="J111" s="171"/>
      <c r="K111" s="172">
        <f t="shared" si="16"/>
        <v>0</v>
      </c>
      <c r="L111" s="172">
        <v>21</v>
      </c>
      <c r="M111" s="172">
        <f t="shared" si="17"/>
        <v>0</v>
      </c>
      <c r="N111" s="172">
        <v>0</v>
      </c>
      <c r="O111" s="172">
        <f t="shared" si="18"/>
        <v>0</v>
      </c>
      <c r="P111" s="172">
        <v>0</v>
      </c>
      <c r="Q111" s="172">
        <f t="shared" si="19"/>
        <v>0</v>
      </c>
      <c r="R111" s="172"/>
      <c r="S111" s="172" t="s">
        <v>360</v>
      </c>
      <c r="T111" s="173" t="s">
        <v>222</v>
      </c>
      <c r="U111" s="160">
        <v>0</v>
      </c>
      <c r="V111" s="160">
        <f t="shared" si="20"/>
        <v>0</v>
      </c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306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67">
        <v>87</v>
      </c>
      <c r="B112" s="168" t="s">
        <v>885</v>
      </c>
      <c r="C112" s="176" t="s">
        <v>886</v>
      </c>
      <c r="D112" s="169" t="s">
        <v>310</v>
      </c>
      <c r="E112" s="170">
        <v>1</v>
      </c>
      <c r="F112" s="171"/>
      <c r="G112" s="172">
        <f t="shared" si="14"/>
        <v>0</v>
      </c>
      <c r="H112" s="171"/>
      <c r="I112" s="172">
        <f t="shared" si="15"/>
        <v>0</v>
      </c>
      <c r="J112" s="171"/>
      <c r="K112" s="172">
        <f t="shared" si="16"/>
        <v>0</v>
      </c>
      <c r="L112" s="172">
        <v>21</v>
      </c>
      <c r="M112" s="172">
        <f t="shared" si="17"/>
        <v>0</v>
      </c>
      <c r="N112" s="172">
        <v>0</v>
      </c>
      <c r="O112" s="172">
        <f t="shared" si="18"/>
        <v>0</v>
      </c>
      <c r="P112" s="172">
        <v>0</v>
      </c>
      <c r="Q112" s="172">
        <f t="shared" si="19"/>
        <v>0</v>
      </c>
      <c r="R112" s="172"/>
      <c r="S112" s="172" t="s">
        <v>360</v>
      </c>
      <c r="T112" s="173" t="s">
        <v>222</v>
      </c>
      <c r="U112" s="160">
        <v>0</v>
      </c>
      <c r="V112" s="160">
        <f t="shared" si="20"/>
        <v>0</v>
      </c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306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67">
        <v>88</v>
      </c>
      <c r="B113" s="168" t="s">
        <v>887</v>
      </c>
      <c r="C113" s="176" t="s">
        <v>888</v>
      </c>
      <c r="D113" s="169" t="s">
        <v>310</v>
      </c>
      <c r="E113" s="170">
        <v>2</v>
      </c>
      <c r="F113" s="171"/>
      <c r="G113" s="172">
        <f t="shared" si="14"/>
        <v>0</v>
      </c>
      <c r="H113" s="171"/>
      <c r="I113" s="172">
        <f t="shared" si="15"/>
        <v>0</v>
      </c>
      <c r="J113" s="171"/>
      <c r="K113" s="172">
        <f t="shared" si="16"/>
        <v>0</v>
      </c>
      <c r="L113" s="172">
        <v>21</v>
      </c>
      <c r="M113" s="172">
        <f t="shared" si="17"/>
        <v>0</v>
      </c>
      <c r="N113" s="172">
        <v>0</v>
      </c>
      <c r="O113" s="172">
        <f t="shared" si="18"/>
        <v>0</v>
      </c>
      <c r="P113" s="172">
        <v>0</v>
      </c>
      <c r="Q113" s="172">
        <f t="shared" si="19"/>
        <v>0</v>
      </c>
      <c r="R113" s="172"/>
      <c r="S113" s="172" t="s">
        <v>360</v>
      </c>
      <c r="T113" s="173" t="s">
        <v>222</v>
      </c>
      <c r="U113" s="160">
        <v>0</v>
      </c>
      <c r="V113" s="160">
        <f t="shared" si="20"/>
        <v>0</v>
      </c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306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67">
        <v>89</v>
      </c>
      <c r="B114" s="168" t="s">
        <v>889</v>
      </c>
      <c r="C114" s="176" t="s">
        <v>890</v>
      </c>
      <c r="D114" s="169" t="s">
        <v>310</v>
      </c>
      <c r="E114" s="170">
        <v>4</v>
      </c>
      <c r="F114" s="171"/>
      <c r="G114" s="172">
        <f t="shared" si="14"/>
        <v>0</v>
      </c>
      <c r="H114" s="171"/>
      <c r="I114" s="172">
        <f t="shared" si="15"/>
        <v>0</v>
      </c>
      <c r="J114" s="171"/>
      <c r="K114" s="172">
        <f t="shared" si="16"/>
        <v>0</v>
      </c>
      <c r="L114" s="172">
        <v>21</v>
      </c>
      <c r="M114" s="172">
        <f t="shared" si="17"/>
        <v>0</v>
      </c>
      <c r="N114" s="172">
        <v>0</v>
      </c>
      <c r="O114" s="172">
        <f t="shared" si="18"/>
        <v>0</v>
      </c>
      <c r="P114" s="172">
        <v>0</v>
      </c>
      <c r="Q114" s="172">
        <f t="shared" si="19"/>
        <v>0</v>
      </c>
      <c r="R114" s="172"/>
      <c r="S114" s="172" t="s">
        <v>360</v>
      </c>
      <c r="T114" s="173" t="s">
        <v>222</v>
      </c>
      <c r="U114" s="160">
        <v>0</v>
      </c>
      <c r="V114" s="160">
        <f t="shared" si="20"/>
        <v>0</v>
      </c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306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x14ac:dyDescent="0.2">
      <c r="A115" s="153" t="s">
        <v>216</v>
      </c>
      <c r="B115" s="154" t="s">
        <v>163</v>
      </c>
      <c r="C115" s="175" t="s">
        <v>164</v>
      </c>
      <c r="D115" s="163"/>
      <c r="E115" s="164"/>
      <c r="F115" s="165"/>
      <c r="G115" s="165">
        <f>SUMIF(AG116:AG155,"&lt;&gt;NOR",G116:G155)</f>
        <v>0</v>
      </c>
      <c r="H115" s="165"/>
      <c r="I115" s="165">
        <f>SUM(I116:I155)</f>
        <v>0</v>
      </c>
      <c r="J115" s="165"/>
      <c r="K115" s="165">
        <f>SUM(K116:K155)</f>
        <v>0</v>
      </c>
      <c r="L115" s="165"/>
      <c r="M115" s="165">
        <f>SUM(M116:M155)</f>
        <v>0</v>
      </c>
      <c r="N115" s="165"/>
      <c r="O115" s="165">
        <f>SUM(O116:O155)</f>
        <v>0</v>
      </c>
      <c r="P115" s="165"/>
      <c r="Q115" s="165">
        <f>SUM(Q116:Q155)</f>
        <v>0</v>
      </c>
      <c r="R115" s="165"/>
      <c r="S115" s="165"/>
      <c r="T115" s="166"/>
      <c r="U115" s="162"/>
      <c r="V115" s="162">
        <f>SUM(V116:V155)</f>
        <v>87.48</v>
      </c>
      <c r="W115" s="162"/>
      <c r="AG115" t="s">
        <v>217</v>
      </c>
    </row>
    <row r="116" spans="1:60" outlineLevel="1" x14ac:dyDescent="0.2">
      <c r="A116" s="167">
        <v>90</v>
      </c>
      <c r="B116" s="168" t="s">
        <v>891</v>
      </c>
      <c r="C116" s="176" t="s">
        <v>892</v>
      </c>
      <c r="D116" s="169" t="s">
        <v>814</v>
      </c>
      <c r="E116" s="170">
        <v>34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 t="s">
        <v>728</v>
      </c>
      <c r="S116" s="172" t="s">
        <v>221</v>
      </c>
      <c r="T116" s="173" t="s">
        <v>222</v>
      </c>
      <c r="U116" s="160">
        <v>0.59</v>
      </c>
      <c r="V116" s="160">
        <f>ROUND(E116*U116,2)</f>
        <v>20.059999999999999</v>
      </c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447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67">
        <v>91</v>
      </c>
      <c r="B117" s="168" t="s">
        <v>893</v>
      </c>
      <c r="C117" s="176" t="s">
        <v>894</v>
      </c>
      <c r="D117" s="169" t="s">
        <v>814</v>
      </c>
      <c r="E117" s="170">
        <v>38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2">
        <v>0</v>
      </c>
      <c r="O117" s="172">
        <f>ROUND(E117*N117,2)</f>
        <v>0</v>
      </c>
      <c r="P117" s="172">
        <v>0</v>
      </c>
      <c r="Q117" s="172">
        <f>ROUND(E117*P117,2)</f>
        <v>0</v>
      </c>
      <c r="R117" s="172" t="s">
        <v>728</v>
      </c>
      <c r="S117" s="172" t="s">
        <v>221</v>
      </c>
      <c r="T117" s="173" t="s">
        <v>222</v>
      </c>
      <c r="U117" s="160">
        <v>0.38200000000000001</v>
      </c>
      <c r="V117" s="160">
        <f>ROUND(E117*U117,2)</f>
        <v>14.52</v>
      </c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447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67">
        <v>92</v>
      </c>
      <c r="B118" s="168" t="s">
        <v>895</v>
      </c>
      <c r="C118" s="176" t="s">
        <v>896</v>
      </c>
      <c r="D118" s="169" t="s">
        <v>814</v>
      </c>
      <c r="E118" s="170">
        <v>4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728</v>
      </c>
      <c r="S118" s="172" t="s">
        <v>221</v>
      </c>
      <c r="T118" s="173" t="s">
        <v>222</v>
      </c>
      <c r="U118" s="160">
        <v>0.38300000000000001</v>
      </c>
      <c r="V118" s="160">
        <f>ROUND(E118*U118,2)</f>
        <v>1.53</v>
      </c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447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67">
        <v>93</v>
      </c>
      <c r="B119" s="168" t="s">
        <v>897</v>
      </c>
      <c r="C119" s="176" t="s">
        <v>898</v>
      </c>
      <c r="D119" s="169" t="s">
        <v>814</v>
      </c>
      <c r="E119" s="170">
        <v>1</v>
      </c>
      <c r="F119" s="171"/>
      <c r="G119" s="172">
        <f>ROUND(E119*F119,2)</f>
        <v>0</v>
      </c>
      <c r="H119" s="171"/>
      <c r="I119" s="172">
        <f>ROUND(E119*H119,2)</f>
        <v>0</v>
      </c>
      <c r="J119" s="171"/>
      <c r="K119" s="172">
        <f>ROUND(E119*J119,2)</f>
        <v>0</v>
      </c>
      <c r="L119" s="172">
        <v>21</v>
      </c>
      <c r="M119" s="172">
        <f>G119*(1+L119/100)</f>
        <v>0</v>
      </c>
      <c r="N119" s="172">
        <v>0</v>
      </c>
      <c r="O119" s="172">
        <f>ROUND(E119*N119,2)</f>
        <v>0</v>
      </c>
      <c r="P119" s="172">
        <v>0</v>
      </c>
      <c r="Q119" s="172">
        <f>ROUND(E119*P119,2)</f>
        <v>0</v>
      </c>
      <c r="R119" s="172" t="s">
        <v>728</v>
      </c>
      <c r="S119" s="172" t="s">
        <v>221</v>
      </c>
      <c r="T119" s="173" t="s">
        <v>222</v>
      </c>
      <c r="U119" s="160">
        <v>0.20700000000000002</v>
      </c>
      <c r="V119" s="160">
        <f>ROUND(E119*U119,2)</f>
        <v>0.21</v>
      </c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447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247" t="s">
        <v>899</v>
      </c>
      <c r="D120" s="248"/>
      <c r="E120" s="248"/>
      <c r="F120" s="248"/>
      <c r="G120" s="248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246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67">
        <v>94</v>
      </c>
      <c r="B121" s="168" t="s">
        <v>900</v>
      </c>
      <c r="C121" s="176" t="s">
        <v>901</v>
      </c>
      <c r="D121" s="169" t="s">
        <v>814</v>
      </c>
      <c r="E121" s="170">
        <v>6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21</v>
      </c>
      <c r="M121" s="172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2" t="s">
        <v>728</v>
      </c>
      <c r="S121" s="172" t="s">
        <v>221</v>
      </c>
      <c r="T121" s="173" t="s">
        <v>222</v>
      </c>
      <c r="U121" s="160">
        <v>1.669</v>
      </c>
      <c r="V121" s="160">
        <f>ROUND(E121*U121,2)</f>
        <v>10.01</v>
      </c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447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67">
        <v>95</v>
      </c>
      <c r="B122" s="168" t="s">
        <v>902</v>
      </c>
      <c r="C122" s="176" t="s">
        <v>903</v>
      </c>
      <c r="D122" s="169" t="s">
        <v>814</v>
      </c>
      <c r="E122" s="170">
        <v>6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2">
        <v>0</v>
      </c>
      <c r="O122" s="172">
        <f>ROUND(E122*N122,2)</f>
        <v>0</v>
      </c>
      <c r="P122" s="172">
        <v>0</v>
      </c>
      <c r="Q122" s="172">
        <f>ROUND(E122*P122,2)</f>
        <v>0</v>
      </c>
      <c r="R122" s="172" t="s">
        <v>728</v>
      </c>
      <c r="S122" s="172" t="s">
        <v>221</v>
      </c>
      <c r="T122" s="173" t="s">
        <v>222</v>
      </c>
      <c r="U122" s="160">
        <v>0.38300000000000001</v>
      </c>
      <c r="V122" s="160">
        <f>ROUND(E122*U122,2)</f>
        <v>2.2999999999999998</v>
      </c>
      <c r="W122" s="16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447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247" t="s">
        <v>899</v>
      </c>
      <c r="D123" s="248"/>
      <c r="E123" s="248"/>
      <c r="F123" s="248"/>
      <c r="G123" s="248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246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67">
        <v>96</v>
      </c>
      <c r="B124" s="168" t="s">
        <v>904</v>
      </c>
      <c r="C124" s="176" t="s">
        <v>905</v>
      </c>
      <c r="D124" s="169" t="s">
        <v>814</v>
      </c>
      <c r="E124" s="170">
        <v>5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2">
        <v>0</v>
      </c>
      <c r="O124" s="172">
        <f>ROUND(E124*N124,2)</f>
        <v>0</v>
      </c>
      <c r="P124" s="172">
        <v>0</v>
      </c>
      <c r="Q124" s="172">
        <f>ROUND(E124*P124,2)</f>
        <v>0</v>
      </c>
      <c r="R124" s="172" t="s">
        <v>728</v>
      </c>
      <c r="S124" s="172" t="s">
        <v>221</v>
      </c>
      <c r="T124" s="173" t="s">
        <v>222</v>
      </c>
      <c r="U124" s="160">
        <v>0.56900000000000006</v>
      </c>
      <c r="V124" s="160">
        <f>ROUND(E124*U124,2)</f>
        <v>2.85</v>
      </c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447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247" t="s">
        <v>906</v>
      </c>
      <c r="D125" s="248"/>
      <c r="E125" s="248"/>
      <c r="F125" s="248"/>
      <c r="G125" s="248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246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67">
        <v>97</v>
      </c>
      <c r="B126" s="168" t="s">
        <v>907</v>
      </c>
      <c r="C126" s="176" t="s">
        <v>908</v>
      </c>
      <c r="D126" s="169" t="s">
        <v>814</v>
      </c>
      <c r="E126" s="170">
        <v>4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72">
        <v>0</v>
      </c>
      <c r="O126" s="172">
        <f>ROUND(E126*N126,2)</f>
        <v>0</v>
      </c>
      <c r="P126" s="172">
        <v>0</v>
      </c>
      <c r="Q126" s="172">
        <f>ROUND(E126*P126,2)</f>
        <v>0</v>
      </c>
      <c r="R126" s="172" t="s">
        <v>728</v>
      </c>
      <c r="S126" s="172" t="s">
        <v>221</v>
      </c>
      <c r="T126" s="173" t="s">
        <v>222</v>
      </c>
      <c r="U126" s="160">
        <v>2.6990000000000003</v>
      </c>
      <c r="V126" s="160">
        <f>ROUND(E126*U126,2)</f>
        <v>10.8</v>
      </c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447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ht="22.5" outlineLevel="1" x14ac:dyDescent="0.2">
      <c r="A127" s="167">
        <v>98</v>
      </c>
      <c r="B127" s="168" t="s">
        <v>909</v>
      </c>
      <c r="C127" s="176" t="s">
        <v>910</v>
      </c>
      <c r="D127" s="169" t="s">
        <v>265</v>
      </c>
      <c r="E127" s="170">
        <v>4.7170000000000005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0</v>
      </c>
      <c r="O127" s="172">
        <f>ROUND(E127*N127,2)</f>
        <v>0</v>
      </c>
      <c r="P127" s="172">
        <v>0</v>
      </c>
      <c r="Q127" s="172">
        <f>ROUND(E127*P127,2)</f>
        <v>0</v>
      </c>
      <c r="R127" s="172" t="s">
        <v>728</v>
      </c>
      <c r="S127" s="172" t="s">
        <v>221</v>
      </c>
      <c r="T127" s="173" t="s">
        <v>222</v>
      </c>
      <c r="U127" s="160">
        <v>3.97</v>
      </c>
      <c r="V127" s="160">
        <f>ROUND(E127*U127,2)</f>
        <v>18.73</v>
      </c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447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247" t="s">
        <v>821</v>
      </c>
      <c r="D128" s="248"/>
      <c r="E128" s="248"/>
      <c r="F128" s="248"/>
      <c r="G128" s="248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246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67">
        <v>99</v>
      </c>
      <c r="B129" s="168" t="s">
        <v>911</v>
      </c>
      <c r="C129" s="176" t="s">
        <v>912</v>
      </c>
      <c r="D129" s="169" t="s">
        <v>310</v>
      </c>
      <c r="E129" s="170">
        <v>10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2">
        <v>0</v>
      </c>
      <c r="O129" s="172">
        <f>ROUND(E129*N129,2)</f>
        <v>0</v>
      </c>
      <c r="P129" s="172">
        <v>0</v>
      </c>
      <c r="Q129" s="172">
        <f>ROUND(E129*P129,2)</f>
        <v>0</v>
      </c>
      <c r="R129" s="172" t="s">
        <v>728</v>
      </c>
      <c r="S129" s="172" t="s">
        <v>221</v>
      </c>
      <c r="T129" s="173" t="s">
        <v>222</v>
      </c>
      <c r="U129" s="160">
        <v>0.37</v>
      </c>
      <c r="V129" s="160">
        <f>ROUND(E129*U129,2)</f>
        <v>3.7</v>
      </c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447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67">
        <v>100</v>
      </c>
      <c r="B130" s="168" t="s">
        <v>913</v>
      </c>
      <c r="C130" s="176" t="s">
        <v>914</v>
      </c>
      <c r="D130" s="169" t="s">
        <v>265</v>
      </c>
      <c r="E130" s="170">
        <v>1.5890000000000002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2">
        <v>0</v>
      </c>
      <c r="O130" s="172">
        <f>ROUND(E130*N130,2)</f>
        <v>0</v>
      </c>
      <c r="P130" s="172">
        <v>0</v>
      </c>
      <c r="Q130" s="172">
        <f>ROUND(E130*P130,2)</f>
        <v>0</v>
      </c>
      <c r="R130" s="172" t="s">
        <v>728</v>
      </c>
      <c r="S130" s="172" t="s">
        <v>221</v>
      </c>
      <c r="T130" s="173" t="s">
        <v>222</v>
      </c>
      <c r="U130" s="160">
        <v>1.7430000000000001</v>
      </c>
      <c r="V130" s="160">
        <f>ROUND(E130*U130,2)</f>
        <v>2.77</v>
      </c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244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247" t="s">
        <v>582</v>
      </c>
      <c r="D131" s="248"/>
      <c r="E131" s="248"/>
      <c r="F131" s="248"/>
      <c r="G131" s="248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246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67">
        <v>101</v>
      </c>
      <c r="B132" s="168" t="s">
        <v>915</v>
      </c>
      <c r="C132" s="176" t="s">
        <v>916</v>
      </c>
      <c r="D132" s="169" t="s">
        <v>917</v>
      </c>
      <c r="E132" s="170">
        <v>1</v>
      </c>
      <c r="F132" s="171"/>
      <c r="G132" s="172">
        <f t="shared" ref="G132:G154" si="21">ROUND(E132*F132,2)</f>
        <v>0</v>
      </c>
      <c r="H132" s="171"/>
      <c r="I132" s="172">
        <f t="shared" ref="I132:I154" si="22">ROUND(E132*H132,2)</f>
        <v>0</v>
      </c>
      <c r="J132" s="171"/>
      <c r="K132" s="172">
        <f t="shared" ref="K132:K154" si="23">ROUND(E132*J132,2)</f>
        <v>0</v>
      </c>
      <c r="L132" s="172">
        <v>21</v>
      </c>
      <c r="M132" s="172">
        <f t="shared" ref="M132:M154" si="24">G132*(1+L132/100)</f>
        <v>0</v>
      </c>
      <c r="N132" s="172">
        <v>0</v>
      </c>
      <c r="O132" s="172">
        <f t="shared" ref="O132:O154" si="25">ROUND(E132*N132,2)</f>
        <v>0</v>
      </c>
      <c r="P132" s="172">
        <v>0</v>
      </c>
      <c r="Q132" s="172">
        <f t="shared" ref="Q132:Q154" si="26">ROUND(E132*P132,2)</f>
        <v>0</v>
      </c>
      <c r="R132" s="172"/>
      <c r="S132" s="172" t="s">
        <v>360</v>
      </c>
      <c r="T132" s="173" t="s">
        <v>222</v>
      </c>
      <c r="U132" s="160">
        <v>0</v>
      </c>
      <c r="V132" s="160">
        <f t="shared" ref="V132:V154" si="27">ROUND(E132*U132,2)</f>
        <v>0</v>
      </c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244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67">
        <v>102</v>
      </c>
      <c r="B133" s="168" t="s">
        <v>918</v>
      </c>
      <c r="C133" s="176" t="s">
        <v>919</v>
      </c>
      <c r="D133" s="169" t="s">
        <v>814</v>
      </c>
      <c r="E133" s="170">
        <v>36</v>
      </c>
      <c r="F133" s="171"/>
      <c r="G133" s="172">
        <f t="shared" si="21"/>
        <v>0</v>
      </c>
      <c r="H133" s="171"/>
      <c r="I133" s="172">
        <f t="shared" si="22"/>
        <v>0</v>
      </c>
      <c r="J133" s="171"/>
      <c r="K133" s="172">
        <f t="shared" si="23"/>
        <v>0</v>
      </c>
      <c r="L133" s="172">
        <v>21</v>
      </c>
      <c r="M133" s="172">
        <f t="shared" si="24"/>
        <v>0</v>
      </c>
      <c r="N133" s="172">
        <v>0</v>
      </c>
      <c r="O133" s="172">
        <f t="shared" si="25"/>
        <v>0</v>
      </c>
      <c r="P133" s="172">
        <v>0</v>
      </c>
      <c r="Q133" s="172">
        <f t="shared" si="26"/>
        <v>0</v>
      </c>
      <c r="R133" s="172"/>
      <c r="S133" s="172" t="s">
        <v>360</v>
      </c>
      <c r="T133" s="173" t="s">
        <v>222</v>
      </c>
      <c r="U133" s="160">
        <v>0</v>
      </c>
      <c r="V133" s="160">
        <f t="shared" si="27"/>
        <v>0</v>
      </c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447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67">
        <v>103</v>
      </c>
      <c r="B134" s="168" t="s">
        <v>920</v>
      </c>
      <c r="C134" s="176" t="s">
        <v>921</v>
      </c>
      <c r="D134" s="169" t="s">
        <v>814</v>
      </c>
      <c r="E134" s="170">
        <v>5</v>
      </c>
      <c r="F134" s="171"/>
      <c r="G134" s="172">
        <f t="shared" si="21"/>
        <v>0</v>
      </c>
      <c r="H134" s="171"/>
      <c r="I134" s="172">
        <f t="shared" si="22"/>
        <v>0</v>
      </c>
      <c r="J134" s="171"/>
      <c r="K134" s="172">
        <f t="shared" si="23"/>
        <v>0</v>
      </c>
      <c r="L134" s="172">
        <v>21</v>
      </c>
      <c r="M134" s="172">
        <f t="shared" si="24"/>
        <v>0</v>
      </c>
      <c r="N134" s="172">
        <v>0</v>
      </c>
      <c r="O134" s="172">
        <f t="shared" si="25"/>
        <v>0</v>
      </c>
      <c r="P134" s="172">
        <v>0</v>
      </c>
      <c r="Q134" s="172">
        <f t="shared" si="26"/>
        <v>0</v>
      </c>
      <c r="R134" s="172"/>
      <c r="S134" s="172" t="s">
        <v>360</v>
      </c>
      <c r="T134" s="173" t="s">
        <v>222</v>
      </c>
      <c r="U134" s="160">
        <v>0</v>
      </c>
      <c r="V134" s="160">
        <f t="shared" si="27"/>
        <v>0</v>
      </c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447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67">
        <v>104</v>
      </c>
      <c r="B135" s="168" t="s">
        <v>922</v>
      </c>
      <c r="C135" s="176" t="s">
        <v>923</v>
      </c>
      <c r="D135" s="169" t="s">
        <v>814</v>
      </c>
      <c r="E135" s="170">
        <v>29</v>
      </c>
      <c r="F135" s="171"/>
      <c r="G135" s="172">
        <f t="shared" si="21"/>
        <v>0</v>
      </c>
      <c r="H135" s="171"/>
      <c r="I135" s="172">
        <f t="shared" si="22"/>
        <v>0</v>
      </c>
      <c r="J135" s="171"/>
      <c r="K135" s="172">
        <f t="shared" si="23"/>
        <v>0</v>
      </c>
      <c r="L135" s="172">
        <v>21</v>
      </c>
      <c r="M135" s="172">
        <f t="shared" si="24"/>
        <v>0</v>
      </c>
      <c r="N135" s="172">
        <v>0</v>
      </c>
      <c r="O135" s="172">
        <f t="shared" si="25"/>
        <v>0</v>
      </c>
      <c r="P135" s="172">
        <v>0</v>
      </c>
      <c r="Q135" s="172">
        <f t="shared" si="26"/>
        <v>0</v>
      </c>
      <c r="R135" s="172"/>
      <c r="S135" s="172" t="s">
        <v>360</v>
      </c>
      <c r="T135" s="173" t="s">
        <v>222</v>
      </c>
      <c r="U135" s="160">
        <v>0</v>
      </c>
      <c r="V135" s="160">
        <f t="shared" si="27"/>
        <v>0</v>
      </c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447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67">
        <v>105</v>
      </c>
      <c r="B136" s="168" t="s">
        <v>924</v>
      </c>
      <c r="C136" s="176" t="s">
        <v>925</v>
      </c>
      <c r="D136" s="169" t="s">
        <v>310</v>
      </c>
      <c r="E136" s="170">
        <v>1</v>
      </c>
      <c r="F136" s="171"/>
      <c r="G136" s="172">
        <f t="shared" si="21"/>
        <v>0</v>
      </c>
      <c r="H136" s="171"/>
      <c r="I136" s="172">
        <f t="shared" si="22"/>
        <v>0</v>
      </c>
      <c r="J136" s="171"/>
      <c r="K136" s="172">
        <f t="shared" si="23"/>
        <v>0</v>
      </c>
      <c r="L136" s="172">
        <v>21</v>
      </c>
      <c r="M136" s="172">
        <f t="shared" si="24"/>
        <v>0</v>
      </c>
      <c r="N136" s="172">
        <v>0</v>
      </c>
      <c r="O136" s="172">
        <f t="shared" si="25"/>
        <v>0</v>
      </c>
      <c r="P136" s="172">
        <v>0</v>
      </c>
      <c r="Q136" s="172">
        <f t="shared" si="26"/>
        <v>0</v>
      </c>
      <c r="R136" s="172"/>
      <c r="S136" s="172" t="s">
        <v>360</v>
      </c>
      <c r="T136" s="173" t="s">
        <v>222</v>
      </c>
      <c r="U136" s="160">
        <v>0</v>
      </c>
      <c r="V136" s="160">
        <f t="shared" si="27"/>
        <v>0</v>
      </c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447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67">
        <v>106</v>
      </c>
      <c r="B137" s="168" t="s">
        <v>926</v>
      </c>
      <c r="C137" s="176" t="s">
        <v>927</v>
      </c>
      <c r="D137" s="169" t="s">
        <v>814</v>
      </c>
      <c r="E137" s="170">
        <v>4</v>
      </c>
      <c r="F137" s="171"/>
      <c r="G137" s="172">
        <f t="shared" si="21"/>
        <v>0</v>
      </c>
      <c r="H137" s="171"/>
      <c r="I137" s="172">
        <f t="shared" si="22"/>
        <v>0</v>
      </c>
      <c r="J137" s="171"/>
      <c r="K137" s="172">
        <f t="shared" si="23"/>
        <v>0</v>
      </c>
      <c r="L137" s="172">
        <v>21</v>
      </c>
      <c r="M137" s="172">
        <f t="shared" si="24"/>
        <v>0</v>
      </c>
      <c r="N137" s="172">
        <v>0</v>
      </c>
      <c r="O137" s="172">
        <f t="shared" si="25"/>
        <v>0</v>
      </c>
      <c r="P137" s="172">
        <v>0</v>
      </c>
      <c r="Q137" s="172">
        <f t="shared" si="26"/>
        <v>0</v>
      </c>
      <c r="R137" s="172"/>
      <c r="S137" s="172" t="s">
        <v>360</v>
      </c>
      <c r="T137" s="173" t="s">
        <v>222</v>
      </c>
      <c r="U137" s="160">
        <v>0</v>
      </c>
      <c r="V137" s="160">
        <f t="shared" si="27"/>
        <v>0</v>
      </c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447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67">
        <v>107</v>
      </c>
      <c r="B138" s="168" t="s">
        <v>928</v>
      </c>
      <c r="C138" s="176" t="s">
        <v>929</v>
      </c>
      <c r="D138" s="169" t="s">
        <v>814</v>
      </c>
      <c r="E138" s="170">
        <v>11</v>
      </c>
      <c r="F138" s="171"/>
      <c r="G138" s="172">
        <f t="shared" si="21"/>
        <v>0</v>
      </c>
      <c r="H138" s="171"/>
      <c r="I138" s="172">
        <f t="shared" si="22"/>
        <v>0</v>
      </c>
      <c r="J138" s="171"/>
      <c r="K138" s="172">
        <f t="shared" si="23"/>
        <v>0</v>
      </c>
      <c r="L138" s="172">
        <v>21</v>
      </c>
      <c r="M138" s="172">
        <f t="shared" si="24"/>
        <v>0</v>
      </c>
      <c r="N138" s="172">
        <v>0</v>
      </c>
      <c r="O138" s="172">
        <f t="shared" si="25"/>
        <v>0</v>
      </c>
      <c r="P138" s="172">
        <v>0</v>
      </c>
      <c r="Q138" s="172">
        <f t="shared" si="26"/>
        <v>0</v>
      </c>
      <c r="R138" s="172"/>
      <c r="S138" s="172" t="s">
        <v>360</v>
      </c>
      <c r="T138" s="173" t="s">
        <v>222</v>
      </c>
      <c r="U138" s="160">
        <v>0</v>
      </c>
      <c r="V138" s="160">
        <f t="shared" si="27"/>
        <v>0</v>
      </c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447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67">
        <v>108</v>
      </c>
      <c r="B139" s="168" t="s">
        <v>930</v>
      </c>
      <c r="C139" s="176" t="s">
        <v>931</v>
      </c>
      <c r="D139" s="169" t="s">
        <v>814</v>
      </c>
      <c r="E139" s="170">
        <v>26</v>
      </c>
      <c r="F139" s="171"/>
      <c r="G139" s="172">
        <f t="shared" si="21"/>
        <v>0</v>
      </c>
      <c r="H139" s="171"/>
      <c r="I139" s="172">
        <f t="shared" si="22"/>
        <v>0</v>
      </c>
      <c r="J139" s="171"/>
      <c r="K139" s="172">
        <f t="shared" si="23"/>
        <v>0</v>
      </c>
      <c r="L139" s="172">
        <v>21</v>
      </c>
      <c r="M139" s="172">
        <f t="shared" si="24"/>
        <v>0</v>
      </c>
      <c r="N139" s="172">
        <v>0</v>
      </c>
      <c r="O139" s="172">
        <f t="shared" si="25"/>
        <v>0</v>
      </c>
      <c r="P139" s="172">
        <v>0</v>
      </c>
      <c r="Q139" s="172">
        <f t="shared" si="26"/>
        <v>0</v>
      </c>
      <c r="R139" s="172"/>
      <c r="S139" s="172" t="s">
        <v>360</v>
      </c>
      <c r="T139" s="173" t="s">
        <v>222</v>
      </c>
      <c r="U139" s="160">
        <v>0</v>
      </c>
      <c r="V139" s="160">
        <f t="shared" si="27"/>
        <v>0</v>
      </c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447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67">
        <v>109</v>
      </c>
      <c r="B140" s="168" t="s">
        <v>932</v>
      </c>
      <c r="C140" s="176" t="s">
        <v>933</v>
      </c>
      <c r="D140" s="169" t="s">
        <v>814</v>
      </c>
      <c r="E140" s="170">
        <v>1</v>
      </c>
      <c r="F140" s="171"/>
      <c r="G140" s="172">
        <f t="shared" si="21"/>
        <v>0</v>
      </c>
      <c r="H140" s="171"/>
      <c r="I140" s="172">
        <f t="shared" si="22"/>
        <v>0</v>
      </c>
      <c r="J140" s="171"/>
      <c r="K140" s="172">
        <f t="shared" si="23"/>
        <v>0</v>
      </c>
      <c r="L140" s="172">
        <v>21</v>
      </c>
      <c r="M140" s="172">
        <f t="shared" si="24"/>
        <v>0</v>
      </c>
      <c r="N140" s="172">
        <v>0</v>
      </c>
      <c r="O140" s="172">
        <f t="shared" si="25"/>
        <v>0</v>
      </c>
      <c r="P140" s="172">
        <v>0</v>
      </c>
      <c r="Q140" s="172">
        <f t="shared" si="26"/>
        <v>0</v>
      </c>
      <c r="R140" s="172"/>
      <c r="S140" s="172" t="s">
        <v>360</v>
      </c>
      <c r="T140" s="173" t="s">
        <v>222</v>
      </c>
      <c r="U140" s="160">
        <v>0</v>
      </c>
      <c r="V140" s="160">
        <f t="shared" si="27"/>
        <v>0</v>
      </c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244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67">
        <v>110</v>
      </c>
      <c r="B141" s="168" t="s">
        <v>934</v>
      </c>
      <c r="C141" s="176" t="s">
        <v>935</v>
      </c>
      <c r="D141" s="169" t="s">
        <v>814</v>
      </c>
      <c r="E141" s="170">
        <v>1</v>
      </c>
      <c r="F141" s="171"/>
      <c r="G141" s="172">
        <f t="shared" si="21"/>
        <v>0</v>
      </c>
      <c r="H141" s="171"/>
      <c r="I141" s="172">
        <f t="shared" si="22"/>
        <v>0</v>
      </c>
      <c r="J141" s="171"/>
      <c r="K141" s="172">
        <f t="shared" si="23"/>
        <v>0</v>
      </c>
      <c r="L141" s="172">
        <v>21</v>
      </c>
      <c r="M141" s="172">
        <f t="shared" si="24"/>
        <v>0</v>
      </c>
      <c r="N141" s="172">
        <v>0</v>
      </c>
      <c r="O141" s="172">
        <f t="shared" si="25"/>
        <v>0</v>
      </c>
      <c r="P141" s="172">
        <v>0</v>
      </c>
      <c r="Q141" s="172">
        <f t="shared" si="26"/>
        <v>0</v>
      </c>
      <c r="R141" s="172"/>
      <c r="S141" s="172" t="s">
        <v>360</v>
      </c>
      <c r="T141" s="173" t="s">
        <v>222</v>
      </c>
      <c r="U141" s="160">
        <v>0</v>
      </c>
      <c r="V141" s="160">
        <f t="shared" si="27"/>
        <v>0</v>
      </c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447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67">
        <v>111</v>
      </c>
      <c r="B142" s="168" t="s">
        <v>936</v>
      </c>
      <c r="C142" s="176" t="s">
        <v>937</v>
      </c>
      <c r="D142" s="169" t="s">
        <v>814</v>
      </c>
      <c r="E142" s="170">
        <v>1</v>
      </c>
      <c r="F142" s="171"/>
      <c r="G142" s="172">
        <f t="shared" si="21"/>
        <v>0</v>
      </c>
      <c r="H142" s="171"/>
      <c r="I142" s="172">
        <f t="shared" si="22"/>
        <v>0</v>
      </c>
      <c r="J142" s="171"/>
      <c r="K142" s="172">
        <f t="shared" si="23"/>
        <v>0</v>
      </c>
      <c r="L142" s="172">
        <v>21</v>
      </c>
      <c r="M142" s="172">
        <f t="shared" si="24"/>
        <v>0</v>
      </c>
      <c r="N142" s="172">
        <v>0</v>
      </c>
      <c r="O142" s="172">
        <f t="shared" si="25"/>
        <v>0</v>
      </c>
      <c r="P142" s="172">
        <v>0</v>
      </c>
      <c r="Q142" s="172">
        <f t="shared" si="26"/>
        <v>0</v>
      </c>
      <c r="R142" s="172"/>
      <c r="S142" s="172" t="s">
        <v>360</v>
      </c>
      <c r="T142" s="173" t="s">
        <v>222</v>
      </c>
      <c r="U142" s="160">
        <v>0</v>
      </c>
      <c r="V142" s="160">
        <f t="shared" si="27"/>
        <v>0</v>
      </c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447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67">
        <v>112</v>
      </c>
      <c r="B143" s="168" t="s">
        <v>938</v>
      </c>
      <c r="C143" s="176" t="s">
        <v>939</v>
      </c>
      <c r="D143" s="169" t="s">
        <v>814</v>
      </c>
      <c r="E143" s="170">
        <v>5</v>
      </c>
      <c r="F143" s="171"/>
      <c r="G143" s="172">
        <f t="shared" si="21"/>
        <v>0</v>
      </c>
      <c r="H143" s="171"/>
      <c r="I143" s="172">
        <f t="shared" si="22"/>
        <v>0</v>
      </c>
      <c r="J143" s="171"/>
      <c r="K143" s="172">
        <f t="shared" si="23"/>
        <v>0</v>
      </c>
      <c r="L143" s="172">
        <v>21</v>
      </c>
      <c r="M143" s="172">
        <f t="shared" si="24"/>
        <v>0</v>
      </c>
      <c r="N143" s="172">
        <v>0</v>
      </c>
      <c r="O143" s="172">
        <f t="shared" si="25"/>
        <v>0</v>
      </c>
      <c r="P143" s="172">
        <v>0</v>
      </c>
      <c r="Q143" s="172">
        <f t="shared" si="26"/>
        <v>0</v>
      </c>
      <c r="R143" s="172"/>
      <c r="S143" s="172" t="s">
        <v>360</v>
      </c>
      <c r="T143" s="173" t="s">
        <v>222</v>
      </c>
      <c r="U143" s="160">
        <v>0</v>
      </c>
      <c r="V143" s="160">
        <f t="shared" si="27"/>
        <v>0</v>
      </c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447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67">
        <v>113</v>
      </c>
      <c r="B144" s="168" t="s">
        <v>940</v>
      </c>
      <c r="C144" s="176" t="s">
        <v>941</v>
      </c>
      <c r="D144" s="169" t="s">
        <v>814</v>
      </c>
      <c r="E144" s="170">
        <v>97</v>
      </c>
      <c r="F144" s="171"/>
      <c r="G144" s="172">
        <f t="shared" si="21"/>
        <v>0</v>
      </c>
      <c r="H144" s="171"/>
      <c r="I144" s="172">
        <f t="shared" si="22"/>
        <v>0</v>
      </c>
      <c r="J144" s="171"/>
      <c r="K144" s="172">
        <f t="shared" si="23"/>
        <v>0</v>
      </c>
      <c r="L144" s="172">
        <v>21</v>
      </c>
      <c r="M144" s="172">
        <f t="shared" si="24"/>
        <v>0</v>
      </c>
      <c r="N144" s="172">
        <v>0</v>
      </c>
      <c r="O144" s="172">
        <f t="shared" si="25"/>
        <v>0</v>
      </c>
      <c r="P144" s="172">
        <v>0</v>
      </c>
      <c r="Q144" s="172">
        <f t="shared" si="26"/>
        <v>0</v>
      </c>
      <c r="R144" s="172"/>
      <c r="S144" s="172" t="s">
        <v>360</v>
      </c>
      <c r="T144" s="173" t="s">
        <v>222</v>
      </c>
      <c r="U144" s="160">
        <v>0</v>
      </c>
      <c r="V144" s="160">
        <f t="shared" si="27"/>
        <v>0</v>
      </c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447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67">
        <v>114</v>
      </c>
      <c r="B145" s="168" t="s">
        <v>942</v>
      </c>
      <c r="C145" s="176" t="s">
        <v>943</v>
      </c>
      <c r="D145" s="169" t="s">
        <v>814</v>
      </c>
      <c r="E145" s="170">
        <v>26</v>
      </c>
      <c r="F145" s="171"/>
      <c r="G145" s="172">
        <f t="shared" si="21"/>
        <v>0</v>
      </c>
      <c r="H145" s="171"/>
      <c r="I145" s="172">
        <f t="shared" si="22"/>
        <v>0</v>
      </c>
      <c r="J145" s="171"/>
      <c r="K145" s="172">
        <f t="shared" si="23"/>
        <v>0</v>
      </c>
      <c r="L145" s="172">
        <v>21</v>
      </c>
      <c r="M145" s="172">
        <f t="shared" si="24"/>
        <v>0</v>
      </c>
      <c r="N145" s="172">
        <v>0</v>
      </c>
      <c r="O145" s="172">
        <f t="shared" si="25"/>
        <v>0</v>
      </c>
      <c r="P145" s="172">
        <v>0</v>
      </c>
      <c r="Q145" s="172">
        <f t="shared" si="26"/>
        <v>0</v>
      </c>
      <c r="R145" s="172"/>
      <c r="S145" s="172" t="s">
        <v>360</v>
      </c>
      <c r="T145" s="173" t="s">
        <v>222</v>
      </c>
      <c r="U145" s="160">
        <v>0</v>
      </c>
      <c r="V145" s="160">
        <f t="shared" si="27"/>
        <v>0</v>
      </c>
      <c r="W145" s="16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447</v>
      </c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67">
        <v>115</v>
      </c>
      <c r="B146" s="168" t="s">
        <v>944</v>
      </c>
      <c r="C146" s="176" t="s">
        <v>945</v>
      </c>
      <c r="D146" s="169" t="s">
        <v>814</v>
      </c>
      <c r="E146" s="170">
        <v>18</v>
      </c>
      <c r="F146" s="171"/>
      <c r="G146" s="172">
        <f t="shared" si="21"/>
        <v>0</v>
      </c>
      <c r="H146" s="171"/>
      <c r="I146" s="172">
        <f t="shared" si="22"/>
        <v>0</v>
      </c>
      <c r="J146" s="171"/>
      <c r="K146" s="172">
        <f t="shared" si="23"/>
        <v>0</v>
      </c>
      <c r="L146" s="172">
        <v>21</v>
      </c>
      <c r="M146" s="172">
        <f t="shared" si="24"/>
        <v>0</v>
      </c>
      <c r="N146" s="172">
        <v>0</v>
      </c>
      <c r="O146" s="172">
        <f t="shared" si="25"/>
        <v>0</v>
      </c>
      <c r="P146" s="172">
        <v>0</v>
      </c>
      <c r="Q146" s="172">
        <f t="shared" si="26"/>
        <v>0</v>
      </c>
      <c r="R146" s="172"/>
      <c r="S146" s="172" t="s">
        <v>360</v>
      </c>
      <c r="T146" s="173" t="s">
        <v>222</v>
      </c>
      <c r="U146" s="160">
        <v>0</v>
      </c>
      <c r="V146" s="160">
        <f t="shared" si="27"/>
        <v>0</v>
      </c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447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67">
        <v>116</v>
      </c>
      <c r="B147" s="168" t="s">
        <v>946</v>
      </c>
      <c r="C147" s="176" t="s">
        <v>947</v>
      </c>
      <c r="D147" s="169" t="s">
        <v>814</v>
      </c>
      <c r="E147" s="170">
        <v>11</v>
      </c>
      <c r="F147" s="171"/>
      <c r="G147" s="172">
        <f t="shared" si="21"/>
        <v>0</v>
      </c>
      <c r="H147" s="171"/>
      <c r="I147" s="172">
        <f t="shared" si="22"/>
        <v>0</v>
      </c>
      <c r="J147" s="171"/>
      <c r="K147" s="172">
        <f t="shared" si="23"/>
        <v>0</v>
      </c>
      <c r="L147" s="172">
        <v>21</v>
      </c>
      <c r="M147" s="172">
        <f t="shared" si="24"/>
        <v>0</v>
      </c>
      <c r="N147" s="172">
        <v>0</v>
      </c>
      <c r="O147" s="172">
        <f t="shared" si="25"/>
        <v>0</v>
      </c>
      <c r="P147" s="172">
        <v>0</v>
      </c>
      <c r="Q147" s="172">
        <f t="shared" si="26"/>
        <v>0</v>
      </c>
      <c r="R147" s="172"/>
      <c r="S147" s="172" t="s">
        <v>360</v>
      </c>
      <c r="T147" s="173" t="s">
        <v>222</v>
      </c>
      <c r="U147" s="160">
        <v>0</v>
      </c>
      <c r="V147" s="160">
        <f t="shared" si="27"/>
        <v>0</v>
      </c>
      <c r="W147" s="16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447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67">
        <v>117</v>
      </c>
      <c r="B148" s="168" t="s">
        <v>948</v>
      </c>
      <c r="C148" s="176" t="s">
        <v>949</v>
      </c>
      <c r="D148" s="169" t="s">
        <v>310</v>
      </c>
      <c r="E148" s="170">
        <v>7</v>
      </c>
      <c r="F148" s="171"/>
      <c r="G148" s="172">
        <f t="shared" si="21"/>
        <v>0</v>
      </c>
      <c r="H148" s="171"/>
      <c r="I148" s="172">
        <f t="shared" si="22"/>
        <v>0</v>
      </c>
      <c r="J148" s="171"/>
      <c r="K148" s="172">
        <f t="shared" si="23"/>
        <v>0</v>
      </c>
      <c r="L148" s="172">
        <v>21</v>
      </c>
      <c r="M148" s="172">
        <f t="shared" si="24"/>
        <v>0</v>
      </c>
      <c r="N148" s="172">
        <v>0</v>
      </c>
      <c r="O148" s="172">
        <f t="shared" si="25"/>
        <v>0</v>
      </c>
      <c r="P148" s="172">
        <v>0</v>
      </c>
      <c r="Q148" s="172">
        <f t="shared" si="26"/>
        <v>0</v>
      </c>
      <c r="R148" s="172"/>
      <c r="S148" s="172" t="s">
        <v>360</v>
      </c>
      <c r="T148" s="173" t="s">
        <v>222</v>
      </c>
      <c r="U148" s="160">
        <v>0</v>
      </c>
      <c r="V148" s="160">
        <f t="shared" si="27"/>
        <v>0</v>
      </c>
      <c r="W148" s="16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447</v>
      </c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67">
        <v>118</v>
      </c>
      <c r="B149" s="168" t="s">
        <v>950</v>
      </c>
      <c r="C149" s="176" t="s">
        <v>951</v>
      </c>
      <c r="D149" s="169" t="s">
        <v>814</v>
      </c>
      <c r="E149" s="170">
        <v>2</v>
      </c>
      <c r="F149" s="171"/>
      <c r="G149" s="172">
        <f t="shared" si="21"/>
        <v>0</v>
      </c>
      <c r="H149" s="171"/>
      <c r="I149" s="172">
        <f t="shared" si="22"/>
        <v>0</v>
      </c>
      <c r="J149" s="171"/>
      <c r="K149" s="172">
        <f t="shared" si="23"/>
        <v>0</v>
      </c>
      <c r="L149" s="172">
        <v>21</v>
      </c>
      <c r="M149" s="172">
        <f t="shared" si="24"/>
        <v>0</v>
      </c>
      <c r="N149" s="172">
        <v>0</v>
      </c>
      <c r="O149" s="172">
        <f t="shared" si="25"/>
        <v>0</v>
      </c>
      <c r="P149" s="172">
        <v>0</v>
      </c>
      <c r="Q149" s="172">
        <f t="shared" si="26"/>
        <v>0</v>
      </c>
      <c r="R149" s="172"/>
      <c r="S149" s="172" t="s">
        <v>360</v>
      </c>
      <c r="T149" s="173" t="s">
        <v>222</v>
      </c>
      <c r="U149" s="160">
        <v>0</v>
      </c>
      <c r="V149" s="160">
        <f t="shared" si="27"/>
        <v>0</v>
      </c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244</v>
      </c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67">
        <v>119</v>
      </c>
      <c r="B150" s="168" t="s">
        <v>952</v>
      </c>
      <c r="C150" s="176" t="s">
        <v>953</v>
      </c>
      <c r="D150" s="169" t="s">
        <v>814</v>
      </c>
      <c r="E150" s="170">
        <v>4</v>
      </c>
      <c r="F150" s="171"/>
      <c r="G150" s="172">
        <f t="shared" si="21"/>
        <v>0</v>
      </c>
      <c r="H150" s="171"/>
      <c r="I150" s="172">
        <f t="shared" si="22"/>
        <v>0</v>
      </c>
      <c r="J150" s="171"/>
      <c r="K150" s="172">
        <f t="shared" si="23"/>
        <v>0</v>
      </c>
      <c r="L150" s="172">
        <v>21</v>
      </c>
      <c r="M150" s="172">
        <f t="shared" si="24"/>
        <v>0</v>
      </c>
      <c r="N150" s="172">
        <v>0</v>
      </c>
      <c r="O150" s="172">
        <f t="shared" si="25"/>
        <v>0</v>
      </c>
      <c r="P150" s="172">
        <v>0</v>
      </c>
      <c r="Q150" s="172">
        <f t="shared" si="26"/>
        <v>0</v>
      </c>
      <c r="R150" s="172"/>
      <c r="S150" s="172" t="s">
        <v>360</v>
      </c>
      <c r="T150" s="173" t="s">
        <v>222</v>
      </c>
      <c r="U150" s="160">
        <v>0</v>
      </c>
      <c r="V150" s="160">
        <f t="shared" si="27"/>
        <v>0</v>
      </c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244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67">
        <v>120</v>
      </c>
      <c r="B151" s="168" t="s">
        <v>954</v>
      </c>
      <c r="C151" s="176" t="s">
        <v>955</v>
      </c>
      <c r="D151" s="169" t="s">
        <v>814</v>
      </c>
      <c r="E151" s="170">
        <v>24</v>
      </c>
      <c r="F151" s="171"/>
      <c r="G151" s="172">
        <f t="shared" si="21"/>
        <v>0</v>
      </c>
      <c r="H151" s="171"/>
      <c r="I151" s="172">
        <f t="shared" si="22"/>
        <v>0</v>
      </c>
      <c r="J151" s="171"/>
      <c r="K151" s="172">
        <f t="shared" si="23"/>
        <v>0</v>
      </c>
      <c r="L151" s="172">
        <v>21</v>
      </c>
      <c r="M151" s="172">
        <f t="shared" si="24"/>
        <v>0</v>
      </c>
      <c r="N151" s="172">
        <v>0</v>
      </c>
      <c r="O151" s="172">
        <f t="shared" si="25"/>
        <v>0</v>
      </c>
      <c r="P151" s="172">
        <v>0</v>
      </c>
      <c r="Q151" s="172">
        <f t="shared" si="26"/>
        <v>0</v>
      </c>
      <c r="R151" s="172"/>
      <c r="S151" s="172" t="s">
        <v>360</v>
      </c>
      <c r="T151" s="173" t="s">
        <v>222</v>
      </c>
      <c r="U151" s="160">
        <v>0</v>
      </c>
      <c r="V151" s="160">
        <f t="shared" si="27"/>
        <v>0</v>
      </c>
      <c r="W151" s="16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244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67">
        <v>121</v>
      </c>
      <c r="B152" s="168" t="s">
        <v>956</v>
      </c>
      <c r="C152" s="176" t="s">
        <v>961</v>
      </c>
      <c r="D152" s="169" t="s">
        <v>310</v>
      </c>
      <c r="E152" s="170">
        <v>1</v>
      </c>
      <c r="F152" s="171"/>
      <c r="G152" s="172">
        <f t="shared" si="21"/>
        <v>0</v>
      </c>
      <c r="H152" s="171"/>
      <c r="I152" s="172">
        <f t="shared" si="22"/>
        <v>0</v>
      </c>
      <c r="J152" s="171"/>
      <c r="K152" s="172">
        <f t="shared" si="23"/>
        <v>0</v>
      </c>
      <c r="L152" s="172">
        <v>21</v>
      </c>
      <c r="M152" s="172">
        <f t="shared" si="24"/>
        <v>0</v>
      </c>
      <c r="N152" s="172">
        <v>0</v>
      </c>
      <c r="O152" s="172">
        <f t="shared" si="25"/>
        <v>0</v>
      </c>
      <c r="P152" s="172">
        <v>0</v>
      </c>
      <c r="Q152" s="172">
        <f t="shared" si="26"/>
        <v>0</v>
      </c>
      <c r="R152" s="172"/>
      <c r="S152" s="172" t="s">
        <v>360</v>
      </c>
      <c r="T152" s="173" t="s">
        <v>222</v>
      </c>
      <c r="U152" s="160">
        <v>0</v>
      </c>
      <c r="V152" s="160">
        <f t="shared" si="27"/>
        <v>0</v>
      </c>
      <c r="W152" s="16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244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67">
        <v>122</v>
      </c>
      <c r="B153" s="168" t="s">
        <v>962</v>
      </c>
      <c r="C153" s="176" t="s">
        <v>963</v>
      </c>
      <c r="D153" s="169" t="s">
        <v>964</v>
      </c>
      <c r="E153" s="170">
        <v>50</v>
      </c>
      <c r="F153" s="171"/>
      <c r="G153" s="172">
        <f t="shared" si="21"/>
        <v>0</v>
      </c>
      <c r="H153" s="171"/>
      <c r="I153" s="172">
        <f t="shared" si="22"/>
        <v>0</v>
      </c>
      <c r="J153" s="171"/>
      <c r="K153" s="172">
        <f t="shared" si="23"/>
        <v>0</v>
      </c>
      <c r="L153" s="172">
        <v>21</v>
      </c>
      <c r="M153" s="172">
        <f t="shared" si="24"/>
        <v>0</v>
      </c>
      <c r="N153" s="172">
        <v>0</v>
      </c>
      <c r="O153" s="172">
        <f t="shared" si="25"/>
        <v>0</v>
      </c>
      <c r="P153" s="172">
        <v>0</v>
      </c>
      <c r="Q153" s="172">
        <f t="shared" si="26"/>
        <v>0</v>
      </c>
      <c r="R153" s="172"/>
      <c r="S153" s="172" t="s">
        <v>360</v>
      </c>
      <c r="T153" s="173" t="s">
        <v>222</v>
      </c>
      <c r="U153" s="160">
        <v>0</v>
      </c>
      <c r="V153" s="160">
        <f t="shared" si="27"/>
        <v>0</v>
      </c>
      <c r="W153" s="16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443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67">
        <v>123</v>
      </c>
      <c r="B154" s="168" t="s">
        <v>965</v>
      </c>
      <c r="C154" s="176" t="s">
        <v>966</v>
      </c>
      <c r="D154" s="169" t="s">
        <v>964</v>
      </c>
      <c r="E154" s="170">
        <v>50</v>
      </c>
      <c r="F154" s="171"/>
      <c r="G154" s="172">
        <f t="shared" si="21"/>
        <v>0</v>
      </c>
      <c r="H154" s="171"/>
      <c r="I154" s="172">
        <f t="shared" si="22"/>
        <v>0</v>
      </c>
      <c r="J154" s="171"/>
      <c r="K154" s="172">
        <f t="shared" si="23"/>
        <v>0</v>
      </c>
      <c r="L154" s="172">
        <v>21</v>
      </c>
      <c r="M154" s="172">
        <f t="shared" si="24"/>
        <v>0</v>
      </c>
      <c r="N154" s="172">
        <v>0</v>
      </c>
      <c r="O154" s="172">
        <f t="shared" si="25"/>
        <v>0</v>
      </c>
      <c r="P154" s="172">
        <v>0</v>
      </c>
      <c r="Q154" s="172">
        <f t="shared" si="26"/>
        <v>0</v>
      </c>
      <c r="R154" s="172"/>
      <c r="S154" s="172" t="s">
        <v>360</v>
      </c>
      <c r="T154" s="173" t="s">
        <v>222</v>
      </c>
      <c r="U154" s="160">
        <v>0</v>
      </c>
      <c r="V154" s="160">
        <f t="shared" si="27"/>
        <v>0</v>
      </c>
      <c r="W154" s="16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443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249" t="s">
        <v>967</v>
      </c>
      <c r="D155" s="250"/>
      <c r="E155" s="250"/>
      <c r="F155" s="250"/>
      <c r="G155" s="25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692</v>
      </c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x14ac:dyDescent="0.2">
      <c r="A156" s="153" t="s">
        <v>216</v>
      </c>
      <c r="B156" s="154" t="s">
        <v>181</v>
      </c>
      <c r="C156" s="175" t="s">
        <v>182</v>
      </c>
      <c r="D156" s="163"/>
      <c r="E156" s="164"/>
      <c r="F156" s="165"/>
      <c r="G156" s="165">
        <f>SUMIF(AG157:AG162,"&lt;&gt;NOR",G157:G162)</f>
        <v>0</v>
      </c>
      <c r="H156" s="165"/>
      <c r="I156" s="165">
        <f>SUM(I157:I162)</f>
        <v>0</v>
      </c>
      <c r="J156" s="165"/>
      <c r="K156" s="165">
        <f>SUM(K157:K162)</f>
        <v>0</v>
      </c>
      <c r="L156" s="165"/>
      <c r="M156" s="165">
        <f>SUM(M157:M162)</f>
        <v>0</v>
      </c>
      <c r="N156" s="165"/>
      <c r="O156" s="165">
        <f>SUM(O157:O162)</f>
        <v>0</v>
      </c>
      <c r="P156" s="165"/>
      <c r="Q156" s="165">
        <f>SUM(Q157:Q162)</f>
        <v>0</v>
      </c>
      <c r="R156" s="165"/>
      <c r="S156" s="165"/>
      <c r="T156" s="166"/>
      <c r="U156" s="162"/>
      <c r="V156" s="162">
        <f>SUM(V157:V162)</f>
        <v>17.48</v>
      </c>
      <c r="W156" s="162"/>
      <c r="AG156" t="s">
        <v>217</v>
      </c>
    </row>
    <row r="157" spans="1:60" outlineLevel="1" x14ac:dyDescent="0.2">
      <c r="A157" s="167">
        <v>124</v>
      </c>
      <c r="B157" s="168" t="s">
        <v>968</v>
      </c>
      <c r="C157" s="176" t="s">
        <v>969</v>
      </c>
      <c r="D157" s="169" t="s">
        <v>612</v>
      </c>
      <c r="E157" s="170">
        <v>180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2">
        <v>0</v>
      </c>
      <c r="O157" s="172">
        <f>ROUND(E157*N157,2)</f>
        <v>0</v>
      </c>
      <c r="P157" s="172">
        <v>0</v>
      </c>
      <c r="Q157" s="172">
        <f>ROUND(E157*P157,2)</f>
        <v>0</v>
      </c>
      <c r="R157" s="172"/>
      <c r="S157" s="172" t="s">
        <v>221</v>
      </c>
      <c r="T157" s="173" t="s">
        <v>222</v>
      </c>
      <c r="U157" s="160">
        <v>5.5E-2</v>
      </c>
      <c r="V157" s="160">
        <f>ROUND(E157*U157,2)</f>
        <v>9.9</v>
      </c>
      <c r="W157" s="16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271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85" t="s">
        <v>970</v>
      </c>
      <c r="D158" s="179"/>
      <c r="E158" s="18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248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185" t="s">
        <v>971</v>
      </c>
      <c r="D159" s="179"/>
      <c r="E159" s="180">
        <v>180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248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67">
        <v>125</v>
      </c>
      <c r="B160" s="168" t="s">
        <v>972</v>
      </c>
      <c r="C160" s="176" t="s">
        <v>973</v>
      </c>
      <c r="D160" s="169" t="s">
        <v>612</v>
      </c>
      <c r="E160" s="170">
        <v>180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2">
        <v>0</v>
      </c>
      <c r="O160" s="172">
        <f>ROUND(E160*N160,2)</f>
        <v>0</v>
      </c>
      <c r="P160" s="172">
        <v>0</v>
      </c>
      <c r="Q160" s="172">
        <f>ROUND(E160*P160,2)</f>
        <v>0</v>
      </c>
      <c r="R160" s="172"/>
      <c r="S160" s="172" t="s">
        <v>221</v>
      </c>
      <c r="T160" s="173" t="s">
        <v>222</v>
      </c>
      <c r="U160" s="160">
        <v>4.2100000000000005E-2</v>
      </c>
      <c r="V160" s="160">
        <f>ROUND(E160*U160,2)</f>
        <v>7.58</v>
      </c>
      <c r="W160" s="16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271</v>
      </c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85" t="s">
        <v>970</v>
      </c>
      <c r="D161" s="179"/>
      <c r="E161" s="18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248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85" t="s">
        <v>971</v>
      </c>
      <c r="D162" s="179"/>
      <c r="E162" s="180">
        <v>180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248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x14ac:dyDescent="0.2">
      <c r="A163" s="5"/>
      <c r="B163" s="6"/>
      <c r="C163" s="177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AE163">
        <v>15</v>
      </c>
      <c r="AF163">
        <v>21</v>
      </c>
    </row>
    <row r="164" spans="1:60" x14ac:dyDescent="0.2">
      <c r="A164" s="153"/>
      <c r="B164" s="154" t="s">
        <v>80</v>
      </c>
      <c r="C164" s="175"/>
      <c r="D164" s="155"/>
      <c r="E164" s="156"/>
      <c r="F164" s="156"/>
      <c r="G164" s="174">
        <f>G8+G21+G49+G115+G156</f>
        <v>0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AE164">
        <f>SUMIF(L7:L162,AE163,G7:G162)</f>
        <v>0</v>
      </c>
      <c r="AF164">
        <f>SUMIF(L7:L162,AF163,G7:G162)</f>
        <v>0</v>
      </c>
      <c r="AG164" t="s">
        <v>236</v>
      </c>
    </row>
    <row r="165" spans="1:60" x14ac:dyDescent="0.2">
      <c r="A165" s="246" t="s">
        <v>701</v>
      </c>
      <c r="B165" s="246"/>
      <c r="C165" s="177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60" x14ac:dyDescent="0.2">
      <c r="A166" s="5"/>
      <c r="B166" s="6" t="s">
        <v>702</v>
      </c>
      <c r="C166" s="177" t="s">
        <v>703</v>
      </c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AG166" t="s">
        <v>704</v>
      </c>
    </row>
    <row r="167" spans="1:60" x14ac:dyDescent="0.2">
      <c r="A167" s="5"/>
      <c r="B167" s="6" t="s">
        <v>705</v>
      </c>
      <c r="C167" s="177" t="s">
        <v>706</v>
      </c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AG167" t="s">
        <v>707</v>
      </c>
    </row>
    <row r="168" spans="1:60" x14ac:dyDescent="0.2">
      <c r="A168" s="5"/>
      <c r="B168" s="6"/>
      <c r="C168" s="177" t="s">
        <v>708</v>
      </c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AG168" t="s">
        <v>709</v>
      </c>
    </row>
    <row r="169" spans="1:60" x14ac:dyDescent="0.2">
      <c r="A169" s="5"/>
      <c r="B169" s="6"/>
      <c r="C169" s="177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60" x14ac:dyDescent="0.2">
      <c r="C170" s="178"/>
      <c r="D170" s="142"/>
      <c r="AG170" t="s">
        <v>237</v>
      </c>
    </row>
    <row r="171" spans="1:60" x14ac:dyDescent="0.2">
      <c r="D171" s="142"/>
    </row>
    <row r="172" spans="1:60" x14ac:dyDescent="0.2">
      <c r="D172" s="142"/>
    </row>
    <row r="173" spans="1:60" x14ac:dyDescent="0.2">
      <c r="D173" s="142"/>
    </row>
    <row r="174" spans="1:60" x14ac:dyDescent="0.2">
      <c r="D174" s="142"/>
    </row>
    <row r="175" spans="1:60" x14ac:dyDescent="0.2">
      <c r="D175" s="142"/>
    </row>
    <row r="176" spans="1:60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ED5C" sheet="1"/>
  <mergeCells count="20">
    <mergeCell ref="C33:G33"/>
    <mergeCell ref="C35:G35"/>
    <mergeCell ref="A1:G1"/>
    <mergeCell ref="C2:G2"/>
    <mergeCell ref="C3:G3"/>
    <mergeCell ref="C4:G4"/>
    <mergeCell ref="C10:G10"/>
    <mergeCell ref="C28:G28"/>
    <mergeCell ref="C37:G37"/>
    <mergeCell ref="C131:G131"/>
    <mergeCell ref="C128:G128"/>
    <mergeCell ref="C155:G155"/>
    <mergeCell ref="C43:G43"/>
    <mergeCell ref="C45:G45"/>
    <mergeCell ref="A165:B165"/>
    <mergeCell ref="C79:G79"/>
    <mergeCell ref="C84:G84"/>
    <mergeCell ref="C123:G123"/>
    <mergeCell ref="C125:G125"/>
    <mergeCell ref="C120:G120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47" activePane="bottomLeft" state="frozen"/>
      <selection pane="bottomLeft" activeCell="C62" sqref="C62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39" t="s">
        <v>238</v>
      </c>
      <c r="B1" s="239"/>
      <c r="C1" s="239"/>
      <c r="D1" s="239"/>
      <c r="E1" s="239"/>
      <c r="F1" s="239"/>
      <c r="G1" s="239"/>
      <c r="AG1" t="s">
        <v>191</v>
      </c>
    </row>
    <row r="2" spans="1:60" ht="24.95" customHeight="1" x14ac:dyDescent="0.2">
      <c r="A2" s="143" t="s">
        <v>58</v>
      </c>
      <c r="B2" s="72" t="s">
        <v>95</v>
      </c>
      <c r="C2" s="240" t="s">
        <v>96</v>
      </c>
      <c r="D2" s="241"/>
      <c r="E2" s="241"/>
      <c r="F2" s="241"/>
      <c r="G2" s="242"/>
      <c r="AG2" t="s">
        <v>192</v>
      </c>
    </row>
    <row r="3" spans="1:60" ht="24.95" customHeight="1" x14ac:dyDescent="0.2">
      <c r="A3" s="143" t="s">
        <v>59</v>
      </c>
      <c r="B3" s="72" t="s">
        <v>109</v>
      </c>
      <c r="C3" s="240" t="s">
        <v>110</v>
      </c>
      <c r="D3" s="241"/>
      <c r="E3" s="241"/>
      <c r="F3" s="241"/>
      <c r="G3" s="242"/>
      <c r="AC3" s="90" t="s">
        <v>192</v>
      </c>
      <c r="AG3" t="s">
        <v>194</v>
      </c>
    </row>
    <row r="4" spans="1:60" ht="24.95" customHeight="1" x14ac:dyDescent="0.2">
      <c r="A4" s="144" t="s">
        <v>60</v>
      </c>
      <c r="B4" s="145" t="s">
        <v>115</v>
      </c>
      <c r="C4" s="243" t="s">
        <v>116</v>
      </c>
      <c r="D4" s="244"/>
      <c r="E4" s="244"/>
      <c r="F4" s="244"/>
      <c r="G4" s="245"/>
      <c r="AG4" t="s">
        <v>195</v>
      </c>
    </row>
    <row r="5" spans="1:60" x14ac:dyDescent="0.2">
      <c r="D5" s="142"/>
    </row>
    <row r="6" spans="1:60" ht="38.25" x14ac:dyDescent="0.2">
      <c r="A6" s="146" t="s">
        <v>196</v>
      </c>
      <c r="B6" s="148" t="s">
        <v>197</v>
      </c>
      <c r="C6" s="148" t="s">
        <v>198</v>
      </c>
      <c r="D6" s="147" t="s">
        <v>199</v>
      </c>
      <c r="E6" s="146" t="s">
        <v>200</v>
      </c>
      <c r="F6" s="146" t="s">
        <v>201</v>
      </c>
      <c r="G6" s="146" t="s">
        <v>80</v>
      </c>
      <c r="H6" s="149" t="s">
        <v>81</v>
      </c>
      <c r="I6" s="149" t="s">
        <v>202</v>
      </c>
      <c r="J6" s="149" t="s">
        <v>82</v>
      </c>
      <c r="K6" s="149" t="s">
        <v>203</v>
      </c>
      <c r="L6" s="149" t="s">
        <v>204</v>
      </c>
      <c r="M6" s="149" t="s">
        <v>205</v>
      </c>
      <c r="N6" s="149" t="s">
        <v>206</v>
      </c>
      <c r="O6" s="149" t="s">
        <v>207</v>
      </c>
      <c r="P6" s="149" t="s">
        <v>208</v>
      </c>
      <c r="Q6" s="149" t="s">
        <v>209</v>
      </c>
      <c r="R6" s="149" t="s">
        <v>210</v>
      </c>
      <c r="S6" s="149" t="s">
        <v>211</v>
      </c>
      <c r="T6" s="149" t="s">
        <v>212</v>
      </c>
      <c r="U6" s="149" t="s">
        <v>213</v>
      </c>
      <c r="V6" s="149" t="s">
        <v>214</v>
      </c>
      <c r="W6" s="149" t="s">
        <v>215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53" t="s">
        <v>216</v>
      </c>
      <c r="B8" s="154" t="s">
        <v>111</v>
      </c>
      <c r="C8" s="175" t="s">
        <v>127</v>
      </c>
      <c r="D8" s="163"/>
      <c r="E8" s="164"/>
      <c r="F8" s="165"/>
      <c r="G8" s="165">
        <f>SUMIF(AG9:AG31,"&lt;&gt;NOR",G9:G31)</f>
        <v>0</v>
      </c>
      <c r="H8" s="165"/>
      <c r="I8" s="165">
        <f>SUM(I9:I31)</f>
        <v>0</v>
      </c>
      <c r="J8" s="165"/>
      <c r="K8" s="165">
        <f>SUM(K9:K31)</f>
        <v>0</v>
      </c>
      <c r="L8" s="165"/>
      <c r="M8" s="165">
        <f>SUM(M9:M31)</f>
        <v>0</v>
      </c>
      <c r="N8" s="165"/>
      <c r="O8" s="165">
        <f>SUM(O9:O31)</f>
        <v>0</v>
      </c>
      <c r="P8" s="165"/>
      <c r="Q8" s="165">
        <f>SUM(Q9:Q31)</f>
        <v>0</v>
      </c>
      <c r="R8" s="165"/>
      <c r="S8" s="165"/>
      <c r="T8" s="166"/>
      <c r="U8" s="162"/>
      <c r="V8" s="162">
        <f>SUM(V9:V31)</f>
        <v>404.44</v>
      </c>
      <c r="W8" s="162"/>
      <c r="AG8" t="s">
        <v>217</v>
      </c>
    </row>
    <row r="9" spans="1:60" outlineLevel="1" x14ac:dyDescent="0.2">
      <c r="A9" s="167">
        <v>1</v>
      </c>
      <c r="B9" s="168" t="s">
        <v>974</v>
      </c>
      <c r="C9" s="176" t="s">
        <v>975</v>
      </c>
      <c r="D9" s="169" t="s">
        <v>241</v>
      </c>
      <c r="E9" s="170">
        <v>64.218000000000004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242</v>
      </c>
      <c r="S9" s="172" t="s">
        <v>221</v>
      </c>
      <c r="T9" s="173" t="s">
        <v>222</v>
      </c>
      <c r="U9" s="160">
        <v>6.298</v>
      </c>
      <c r="V9" s="160">
        <f>ROUND(E9*U9,2)</f>
        <v>404.44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271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247" t="s">
        <v>976</v>
      </c>
      <c r="D10" s="248"/>
      <c r="E10" s="248"/>
      <c r="F10" s="248"/>
      <c r="G10" s="24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246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253" t="s">
        <v>130</v>
      </c>
      <c r="D11" s="254"/>
      <c r="E11" s="254"/>
      <c r="F11" s="254"/>
      <c r="G11" s="25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692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85" t="s">
        <v>977</v>
      </c>
      <c r="D12" s="179"/>
      <c r="E12" s="180">
        <v>16.2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248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85" t="s">
        <v>978</v>
      </c>
      <c r="D13" s="179"/>
      <c r="E13" s="180">
        <v>0.84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248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185" t="s">
        <v>979</v>
      </c>
      <c r="D14" s="179"/>
      <c r="E14" s="180">
        <v>1.68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248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85" t="s">
        <v>980</v>
      </c>
      <c r="D15" s="179"/>
      <c r="E15" s="180">
        <v>0.96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248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85" t="s">
        <v>981</v>
      </c>
      <c r="D16" s="179"/>
      <c r="E16" s="180">
        <v>7.56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248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85" t="s">
        <v>982</v>
      </c>
      <c r="D17" s="179"/>
      <c r="E17" s="180">
        <v>4.2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248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5" t="s">
        <v>978</v>
      </c>
      <c r="D18" s="179"/>
      <c r="E18" s="180">
        <v>0.84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248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85" t="s">
        <v>983</v>
      </c>
      <c r="D19" s="179"/>
      <c r="E19" s="180">
        <v>9.24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248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85" t="s">
        <v>984</v>
      </c>
      <c r="D20" s="179"/>
      <c r="E20" s="180">
        <v>1.425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248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185" t="s">
        <v>985</v>
      </c>
      <c r="D21" s="179"/>
      <c r="E21" s="180">
        <v>3.1349999999999998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248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85" t="s">
        <v>986</v>
      </c>
      <c r="D22" s="179"/>
      <c r="E22" s="180">
        <v>1.1280000000000001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248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85" t="s">
        <v>987</v>
      </c>
      <c r="D23" s="179"/>
      <c r="E23" s="180">
        <v>1.8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248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85" t="s">
        <v>988</v>
      </c>
      <c r="D24" s="179"/>
      <c r="E24" s="180">
        <v>5.4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248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185" t="s">
        <v>989</v>
      </c>
      <c r="D25" s="179"/>
      <c r="E25" s="180">
        <v>0.85499999999999998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248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85" t="s">
        <v>990</v>
      </c>
      <c r="D26" s="179"/>
      <c r="E26" s="180">
        <v>1.08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248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85" t="s">
        <v>991</v>
      </c>
      <c r="D27" s="179"/>
      <c r="E27" s="180">
        <v>1.32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248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185" t="s">
        <v>992</v>
      </c>
      <c r="D28" s="179"/>
      <c r="E28" s="180">
        <v>0.69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248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85" t="s">
        <v>993</v>
      </c>
      <c r="D29" s="179"/>
      <c r="E29" s="180">
        <v>1.7250000000000001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248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85" t="s">
        <v>994</v>
      </c>
      <c r="D30" s="179"/>
      <c r="E30" s="180">
        <v>1.0349999999999999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248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185" t="s">
        <v>995</v>
      </c>
      <c r="D31" s="179"/>
      <c r="E31" s="180">
        <v>3.105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248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x14ac:dyDescent="0.2">
      <c r="A32" s="153" t="s">
        <v>216</v>
      </c>
      <c r="B32" s="154" t="s">
        <v>117</v>
      </c>
      <c r="C32" s="175" t="s">
        <v>130</v>
      </c>
      <c r="D32" s="163"/>
      <c r="E32" s="164"/>
      <c r="F32" s="165"/>
      <c r="G32" s="165">
        <f>SUMIF(AG33:AG37,"&lt;&gt;NOR",G33:G37)</f>
        <v>0</v>
      </c>
      <c r="H32" s="165"/>
      <c r="I32" s="165">
        <f>SUM(I33:I37)</f>
        <v>0</v>
      </c>
      <c r="J32" s="165"/>
      <c r="K32" s="165">
        <f>SUM(K33:K37)</f>
        <v>0</v>
      </c>
      <c r="L32" s="165"/>
      <c r="M32" s="165">
        <f>SUM(M33:M37)</f>
        <v>0</v>
      </c>
      <c r="N32" s="165"/>
      <c r="O32" s="165">
        <f>SUM(O33:O37)</f>
        <v>0</v>
      </c>
      <c r="P32" s="165"/>
      <c r="Q32" s="165">
        <f>SUM(Q33:Q37)</f>
        <v>0</v>
      </c>
      <c r="R32" s="165"/>
      <c r="S32" s="165"/>
      <c r="T32" s="166"/>
      <c r="U32" s="162"/>
      <c r="V32" s="162">
        <f>SUM(V33:V37)</f>
        <v>18.510000000000002</v>
      </c>
      <c r="W32" s="162"/>
      <c r="AG32" t="s">
        <v>217</v>
      </c>
    </row>
    <row r="33" spans="1:60" outlineLevel="1" x14ac:dyDescent="0.2">
      <c r="A33" s="167">
        <v>2</v>
      </c>
      <c r="B33" s="168" t="s">
        <v>996</v>
      </c>
      <c r="C33" s="176" t="s">
        <v>997</v>
      </c>
      <c r="D33" s="169" t="s">
        <v>241</v>
      </c>
      <c r="E33" s="170">
        <v>10.92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0</v>
      </c>
      <c r="O33" s="172">
        <f>ROUND(E33*N33,2)</f>
        <v>0</v>
      </c>
      <c r="P33" s="172">
        <v>0</v>
      </c>
      <c r="Q33" s="172">
        <f>ROUND(E33*P33,2)</f>
        <v>0</v>
      </c>
      <c r="R33" s="172" t="s">
        <v>998</v>
      </c>
      <c r="S33" s="172" t="s">
        <v>221</v>
      </c>
      <c r="T33" s="173" t="s">
        <v>222</v>
      </c>
      <c r="U33" s="160">
        <v>1.6950000000000001</v>
      </c>
      <c r="V33" s="160">
        <f>ROUND(E33*U33,2)</f>
        <v>18.510000000000002</v>
      </c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271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247" t="s">
        <v>999</v>
      </c>
      <c r="D34" s="248"/>
      <c r="E34" s="248"/>
      <c r="F34" s="248"/>
      <c r="G34" s="248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246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53" t="s">
        <v>139</v>
      </c>
      <c r="D35" s="254"/>
      <c r="E35" s="254"/>
      <c r="F35" s="254"/>
      <c r="G35" s="254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692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185" t="s">
        <v>1000</v>
      </c>
      <c r="D36" s="179"/>
      <c r="E36" s="18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248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85" t="s">
        <v>1001</v>
      </c>
      <c r="D37" s="179"/>
      <c r="E37" s="180">
        <v>10.92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248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x14ac:dyDescent="0.2">
      <c r="A38" s="153" t="s">
        <v>216</v>
      </c>
      <c r="B38" s="154" t="s">
        <v>138</v>
      </c>
      <c r="C38" s="175" t="s">
        <v>139</v>
      </c>
      <c r="D38" s="163"/>
      <c r="E38" s="164"/>
      <c r="F38" s="165"/>
      <c r="G38" s="165">
        <f>SUMIF(AG39:AG41,"&lt;&gt;NOR",G39:G41)</f>
        <v>0</v>
      </c>
      <c r="H38" s="165"/>
      <c r="I38" s="165">
        <f>SUM(I39:I41)</f>
        <v>0</v>
      </c>
      <c r="J38" s="165"/>
      <c r="K38" s="165">
        <f>SUM(K39:K41)</f>
        <v>0</v>
      </c>
      <c r="L38" s="165"/>
      <c r="M38" s="165">
        <f>SUM(M39:M41)</f>
        <v>0</v>
      </c>
      <c r="N38" s="165"/>
      <c r="O38" s="165">
        <f>SUM(O39:O41)</f>
        <v>0</v>
      </c>
      <c r="P38" s="165"/>
      <c r="Q38" s="165">
        <f>SUM(Q39:Q41)</f>
        <v>0</v>
      </c>
      <c r="R38" s="165"/>
      <c r="S38" s="165"/>
      <c r="T38" s="166"/>
      <c r="U38" s="162"/>
      <c r="V38" s="162">
        <f>SUM(V39:V41)</f>
        <v>17.940000000000001</v>
      </c>
      <c r="W38" s="162"/>
      <c r="AG38" t="s">
        <v>217</v>
      </c>
    </row>
    <row r="39" spans="1:60" outlineLevel="1" x14ac:dyDescent="0.2">
      <c r="A39" s="167">
        <v>3</v>
      </c>
      <c r="B39" s="168" t="s">
        <v>1002</v>
      </c>
      <c r="C39" s="176" t="s">
        <v>1003</v>
      </c>
      <c r="D39" s="169" t="s">
        <v>241</v>
      </c>
      <c r="E39" s="170">
        <v>2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260</v>
      </c>
      <c r="S39" s="172" t="s">
        <v>221</v>
      </c>
      <c r="T39" s="173" t="s">
        <v>222</v>
      </c>
      <c r="U39" s="160">
        <v>8.9720000000000013</v>
      </c>
      <c r="V39" s="160">
        <f>ROUND(E39*U39,2)</f>
        <v>17.940000000000001</v>
      </c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271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 x14ac:dyDescent="0.2">
      <c r="A40" s="157"/>
      <c r="B40" s="158"/>
      <c r="C40" s="247" t="s">
        <v>1004</v>
      </c>
      <c r="D40" s="248"/>
      <c r="E40" s="248"/>
      <c r="F40" s="248"/>
      <c r="G40" s="248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246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83" t="str">
        <f>C40</f>
        <v>se základovou deskou (dnem) z betonu, se stěnami z betonu, s obetonováním potrubí ve stěnách a nade dnem, s cementovým potěrem ve spádu k čistící vložce, s dodáním a osazením lehkého litinového poklopu vel. 600 x 600 mm</v>
      </c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53" t="s">
        <v>141</v>
      </c>
      <c r="D41" s="254"/>
      <c r="E41" s="254"/>
      <c r="F41" s="254"/>
      <c r="G41" s="254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692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x14ac:dyDescent="0.2">
      <c r="A42" s="153" t="s">
        <v>216</v>
      </c>
      <c r="B42" s="154" t="s">
        <v>140</v>
      </c>
      <c r="C42" s="175" t="s">
        <v>142</v>
      </c>
      <c r="D42" s="163"/>
      <c r="E42" s="164"/>
      <c r="F42" s="165"/>
      <c r="G42" s="165">
        <f>SUMIF(AG43:AG58,"&lt;&gt;NOR",G43:G58)</f>
        <v>0</v>
      </c>
      <c r="H42" s="165"/>
      <c r="I42" s="165">
        <f>SUM(I43:I58)</f>
        <v>0</v>
      </c>
      <c r="J42" s="165"/>
      <c r="K42" s="165">
        <f>SUM(K43:K58)</f>
        <v>0</v>
      </c>
      <c r="L42" s="165"/>
      <c r="M42" s="165">
        <f>SUM(M43:M58)</f>
        <v>0</v>
      </c>
      <c r="N42" s="165"/>
      <c r="O42" s="165">
        <f>SUM(O43:O58)</f>
        <v>0</v>
      </c>
      <c r="P42" s="165"/>
      <c r="Q42" s="165">
        <f>SUM(Q43:Q58)</f>
        <v>0</v>
      </c>
      <c r="R42" s="165"/>
      <c r="S42" s="165"/>
      <c r="T42" s="166"/>
      <c r="U42" s="162"/>
      <c r="V42" s="162">
        <f>SUM(V43:V58)</f>
        <v>234.41</v>
      </c>
      <c r="W42" s="162"/>
      <c r="AG42" t="s">
        <v>217</v>
      </c>
    </row>
    <row r="43" spans="1:60" outlineLevel="1" x14ac:dyDescent="0.2">
      <c r="A43" s="167">
        <v>4</v>
      </c>
      <c r="B43" s="168" t="s">
        <v>710</v>
      </c>
      <c r="C43" s="176" t="s">
        <v>711</v>
      </c>
      <c r="D43" s="169" t="s">
        <v>241</v>
      </c>
      <c r="E43" s="170">
        <v>0.8640000000000001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2" t="s">
        <v>364</v>
      </c>
      <c r="S43" s="172" t="s">
        <v>221</v>
      </c>
      <c r="T43" s="173" t="s">
        <v>222</v>
      </c>
      <c r="U43" s="160">
        <v>6.4360000000000008</v>
      </c>
      <c r="V43" s="160">
        <f>ROUND(E43*U43,2)</f>
        <v>5.56</v>
      </c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271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247" t="s">
        <v>712</v>
      </c>
      <c r="D44" s="248"/>
      <c r="E44" s="248"/>
      <c r="F44" s="248"/>
      <c r="G44" s="248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246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85" t="s">
        <v>1005</v>
      </c>
      <c r="D45" s="179"/>
      <c r="E45" s="18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248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185" t="s">
        <v>1006</v>
      </c>
      <c r="D46" s="179"/>
      <c r="E46" s="18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248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185" t="s">
        <v>1007</v>
      </c>
      <c r="D47" s="179"/>
      <c r="E47" s="18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248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185" t="s">
        <v>1008</v>
      </c>
      <c r="D48" s="179"/>
      <c r="E48" s="180">
        <v>0.8640000000000001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248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67">
        <v>5</v>
      </c>
      <c r="B49" s="168" t="s">
        <v>1009</v>
      </c>
      <c r="C49" s="176" t="s">
        <v>1010</v>
      </c>
      <c r="D49" s="169" t="s">
        <v>280</v>
      </c>
      <c r="E49" s="170">
        <v>5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2" t="s">
        <v>364</v>
      </c>
      <c r="S49" s="172" t="s">
        <v>221</v>
      </c>
      <c r="T49" s="173" t="s">
        <v>222</v>
      </c>
      <c r="U49" s="160">
        <v>7.1</v>
      </c>
      <c r="V49" s="160">
        <f>ROUND(E49*U49,2)</f>
        <v>35.5</v>
      </c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271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2.5" outlineLevel="1" x14ac:dyDescent="0.2">
      <c r="A50" s="167">
        <v>6</v>
      </c>
      <c r="B50" s="168" t="s">
        <v>1011</v>
      </c>
      <c r="C50" s="176" t="s">
        <v>1012</v>
      </c>
      <c r="D50" s="169" t="s">
        <v>310</v>
      </c>
      <c r="E50" s="170">
        <v>35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0</v>
      </c>
      <c r="O50" s="172">
        <f>ROUND(E50*N50,2)</f>
        <v>0</v>
      </c>
      <c r="P50" s="172">
        <v>0</v>
      </c>
      <c r="Q50" s="172">
        <f>ROUND(E50*P50,2)</f>
        <v>0</v>
      </c>
      <c r="R50" s="172" t="s">
        <v>364</v>
      </c>
      <c r="S50" s="172" t="s">
        <v>221</v>
      </c>
      <c r="T50" s="173" t="s">
        <v>222</v>
      </c>
      <c r="U50" s="160">
        <v>3.9420000000000002</v>
      </c>
      <c r="V50" s="160">
        <f>ROUND(E50*U50,2)</f>
        <v>137.97</v>
      </c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271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47" t="s">
        <v>1013</v>
      </c>
      <c r="D51" s="248"/>
      <c r="E51" s="248"/>
      <c r="F51" s="248"/>
      <c r="G51" s="248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246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2.5" outlineLevel="1" x14ac:dyDescent="0.2">
      <c r="A52" s="167">
        <v>7</v>
      </c>
      <c r="B52" s="168" t="s">
        <v>1014</v>
      </c>
      <c r="C52" s="176" t="s">
        <v>1015</v>
      </c>
      <c r="D52" s="169" t="s">
        <v>310</v>
      </c>
      <c r="E52" s="170">
        <v>7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 t="s">
        <v>364</v>
      </c>
      <c r="S52" s="172" t="s">
        <v>221</v>
      </c>
      <c r="T52" s="173" t="s">
        <v>222</v>
      </c>
      <c r="U52" s="160">
        <v>6.2630000000000008</v>
      </c>
      <c r="V52" s="160">
        <f>ROUND(E52*U52,2)</f>
        <v>43.84</v>
      </c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271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47" t="s">
        <v>1013</v>
      </c>
      <c r="D53" s="248"/>
      <c r="E53" s="248"/>
      <c r="F53" s="248"/>
      <c r="G53" s="248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246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67">
        <v>8</v>
      </c>
      <c r="B54" s="168" t="s">
        <v>1016</v>
      </c>
      <c r="C54" s="176" t="s">
        <v>1017</v>
      </c>
      <c r="D54" s="169" t="s">
        <v>241</v>
      </c>
      <c r="E54" s="170">
        <v>2.25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260</v>
      </c>
      <c r="S54" s="172" t="s">
        <v>221</v>
      </c>
      <c r="T54" s="173" t="s">
        <v>222</v>
      </c>
      <c r="U54" s="160">
        <v>1.4480000000000002</v>
      </c>
      <c r="V54" s="160">
        <f>ROUND(E54*U54,2)</f>
        <v>3.26</v>
      </c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271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67">
        <v>9</v>
      </c>
      <c r="B55" s="168" t="s">
        <v>689</v>
      </c>
      <c r="C55" s="176" t="s">
        <v>690</v>
      </c>
      <c r="D55" s="169" t="s">
        <v>265</v>
      </c>
      <c r="E55" s="170">
        <v>16.888420000000004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2">
        <v>0</v>
      </c>
      <c r="O55" s="172">
        <f>ROUND(E55*N55,2)</f>
        <v>0</v>
      </c>
      <c r="P55" s="172">
        <v>0</v>
      </c>
      <c r="Q55" s="172">
        <f>ROUND(E55*P55,2)</f>
        <v>0</v>
      </c>
      <c r="R55" s="172" t="s">
        <v>364</v>
      </c>
      <c r="S55" s="172" t="s">
        <v>221</v>
      </c>
      <c r="T55" s="173" t="s">
        <v>222</v>
      </c>
      <c r="U55" s="160">
        <v>0.49</v>
      </c>
      <c r="V55" s="160">
        <f>ROUND(E55*U55,2)</f>
        <v>8.2799999999999994</v>
      </c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271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67">
        <v>10</v>
      </c>
      <c r="B56" s="168" t="s">
        <v>693</v>
      </c>
      <c r="C56" s="176" t="s">
        <v>694</v>
      </c>
      <c r="D56" s="169" t="s">
        <v>265</v>
      </c>
      <c r="E56" s="170">
        <v>151.99578000000002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2">
        <v>0</v>
      </c>
      <c r="O56" s="172">
        <f>ROUND(E56*N56,2)</f>
        <v>0</v>
      </c>
      <c r="P56" s="172">
        <v>0</v>
      </c>
      <c r="Q56" s="172">
        <f>ROUND(E56*P56,2)</f>
        <v>0</v>
      </c>
      <c r="R56" s="172" t="s">
        <v>364</v>
      </c>
      <c r="S56" s="172" t="s">
        <v>221</v>
      </c>
      <c r="T56" s="173" t="s">
        <v>222</v>
      </c>
      <c r="U56" s="160">
        <v>0</v>
      </c>
      <c r="V56" s="160">
        <f>ROUND(E56*U56,2)</f>
        <v>0</v>
      </c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271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67">
        <v>11</v>
      </c>
      <c r="B57" s="168" t="s">
        <v>1018</v>
      </c>
      <c r="C57" s="176" t="s">
        <v>719</v>
      </c>
      <c r="D57" s="169" t="s">
        <v>265</v>
      </c>
      <c r="E57" s="170">
        <v>16.484999999999999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0</v>
      </c>
      <c r="O57" s="172">
        <f>ROUND(E57*N57,2)</f>
        <v>0</v>
      </c>
      <c r="P57" s="172">
        <v>0</v>
      </c>
      <c r="Q57" s="172">
        <f>ROUND(E57*P57,2)</f>
        <v>0</v>
      </c>
      <c r="R57" s="172"/>
      <c r="S57" s="172" t="s">
        <v>360</v>
      </c>
      <c r="T57" s="173" t="s">
        <v>222</v>
      </c>
      <c r="U57" s="160">
        <v>0</v>
      </c>
      <c r="V57" s="160">
        <f>ROUND(E57*U57,2)</f>
        <v>0</v>
      </c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271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249" t="s">
        <v>160</v>
      </c>
      <c r="D58" s="250"/>
      <c r="E58" s="250"/>
      <c r="F58" s="250"/>
      <c r="G58" s="25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692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">
      <c r="A59" s="153" t="s">
        <v>216</v>
      </c>
      <c r="B59" s="154" t="s">
        <v>158</v>
      </c>
      <c r="C59" s="175" t="s">
        <v>159</v>
      </c>
      <c r="D59" s="163"/>
      <c r="E59" s="164"/>
      <c r="F59" s="165"/>
      <c r="G59" s="165">
        <f>SUMIF(AG60:AG71,"&lt;&gt;NOR",G60:G71)</f>
        <v>0</v>
      </c>
      <c r="H59" s="165"/>
      <c r="I59" s="165">
        <f>SUM(I60:I71)</f>
        <v>0</v>
      </c>
      <c r="J59" s="165"/>
      <c r="K59" s="165">
        <f>SUM(K60:K71)</f>
        <v>0</v>
      </c>
      <c r="L59" s="165"/>
      <c r="M59" s="165">
        <f>SUM(M60:M71)</f>
        <v>0</v>
      </c>
      <c r="N59" s="165"/>
      <c r="O59" s="165">
        <f>SUM(O60:O71)</f>
        <v>0</v>
      </c>
      <c r="P59" s="165"/>
      <c r="Q59" s="165">
        <f>SUM(Q60:Q71)</f>
        <v>0</v>
      </c>
      <c r="R59" s="165"/>
      <c r="S59" s="165"/>
      <c r="T59" s="166"/>
      <c r="U59" s="162"/>
      <c r="V59" s="162">
        <f>SUM(V60:V71)</f>
        <v>341.50999999999993</v>
      </c>
      <c r="W59" s="162"/>
      <c r="AG59" t="s">
        <v>217</v>
      </c>
    </row>
    <row r="60" spans="1:60" outlineLevel="1" x14ac:dyDescent="0.2">
      <c r="A60" s="167">
        <v>12</v>
      </c>
      <c r="B60" s="168" t="s">
        <v>726</v>
      </c>
      <c r="C60" s="176" t="s">
        <v>727</v>
      </c>
      <c r="D60" s="169" t="s">
        <v>280</v>
      </c>
      <c r="E60" s="170">
        <v>182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 t="s">
        <v>728</v>
      </c>
      <c r="S60" s="172" t="s">
        <v>221</v>
      </c>
      <c r="T60" s="173" t="s">
        <v>222</v>
      </c>
      <c r="U60" s="160">
        <v>0.29300000000000004</v>
      </c>
      <c r="V60" s="160">
        <f>ROUND(E60*U60,2)</f>
        <v>53.33</v>
      </c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271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247" t="s">
        <v>729</v>
      </c>
      <c r="D61" s="248"/>
      <c r="E61" s="248"/>
      <c r="F61" s="248"/>
      <c r="G61" s="248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246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67">
        <v>13</v>
      </c>
      <c r="B62" s="168" t="s">
        <v>720</v>
      </c>
      <c r="C62" s="189" t="s">
        <v>957</v>
      </c>
      <c r="D62" s="169" t="s">
        <v>280</v>
      </c>
      <c r="E62" s="170">
        <v>10</v>
      </c>
      <c r="F62" s="171"/>
      <c r="G62" s="172">
        <f t="shared" ref="G62:G68" si="0">ROUND(E62*F62,2)</f>
        <v>0</v>
      </c>
      <c r="H62" s="171"/>
      <c r="I62" s="172">
        <f t="shared" ref="I62:I68" si="1">ROUND(E62*H62,2)</f>
        <v>0</v>
      </c>
      <c r="J62" s="171"/>
      <c r="K62" s="172">
        <f t="shared" ref="K62:K68" si="2">ROUND(E62*J62,2)</f>
        <v>0</v>
      </c>
      <c r="L62" s="172">
        <v>21</v>
      </c>
      <c r="M62" s="172">
        <f t="shared" ref="M62:M68" si="3">G62*(1+L62/100)</f>
        <v>0</v>
      </c>
      <c r="N62" s="172">
        <v>0</v>
      </c>
      <c r="O62" s="172">
        <f t="shared" ref="O62:O68" si="4">ROUND(E62*N62,2)</f>
        <v>0</v>
      </c>
      <c r="P62" s="172">
        <v>0</v>
      </c>
      <c r="Q62" s="172">
        <f t="shared" ref="Q62:Q68" si="5">ROUND(E62*P62,2)</f>
        <v>0</v>
      </c>
      <c r="R62" s="172" t="s">
        <v>721</v>
      </c>
      <c r="S62" s="172" t="s">
        <v>221</v>
      </c>
      <c r="T62" s="173" t="s">
        <v>222</v>
      </c>
      <c r="U62" s="160">
        <v>1.2970000000000002</v>
      </c>
      <c r="V62" s="160">
        <f t="shared" ref="V62:V68" si="6">ROUND(E62*U62,2)</f>
        <v>12.97</v>
      </c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271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67">
        <v>14</v>
      </c>
      <c r="B63" s="168" t="s">
        <v>722</v>
      </c>
      <c r="C63" s="189" t="s">
        <v>958</v>
      </c>
      <c r="D63" s="169" t="s">
        <v>280</v>
      </c>
      <c r="E63" s="170">
        <v>41</v>
      </c>
      <c r="F63" s="171"/>
      <c r="G63" s="172">
        <f t="shared" si="0"/>
        <v>0</v>
      </c>
      <c r="H63" s="171"/>
      <c r="I63" s="172">
        <f t="shared" si="1"/>
        <v>0</v>
      </c>
      <c r="J63" s="171"/>
      <c r="K63" s="172">
        <f t="shared" si="2"/>
        <v>0</v>
      </c>
      <c r="L63" s="172">
        <v>21</v>
      </c>
      <c r="M63" s="172">
        <f t="shared" si="3"/>
        <v>0</v>
      </c>
      <c r="N63" s="172">
        <v>0</v>
      </c>
      <c r="O63" s="172">
        <f t="shared" si="4"/>
        <v>0</v>
      </c>
      <c r="P63" s="172">
        <v>0</v>
      </c>
      <c r="Q63" s="172">
        <f t="shared" si="5"/>
        <v>0</v>
      </c>
      <c r="R63" s="172" t="s">
        <v>721</v>
      </c>
      <c r="S63" s="172" t="s">
        <v>221</v>
      </c>
      <c r="T63" s="173" t="s">
        <v>222</v>
      </c>
      <c r="U63" s="160">
        <v>1.3070000000000002</v>
      </c>
      <c r="V63" s="160">
        <f t="shared" si="6"/>
        <v>53.59</v>
      </c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271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67">
        <v>15</v>
      </c>
      <c r="B64" s="168" t="s">
        <v>723</v>
      </c>
      <c r="C64" s="189" t="s">
        <v>959</v>
      </c>
      <c r="D64" s="169" t="s">
        <v>280</v>
      </c>
      <c r="E64" s="170">
        <v>70</v>
      </c>
      <c r="F64" s="171"/>
      <c r="G64" s="172">
        <f t="shared" si="0"/>
        <v>0</v>
      </c>
      <c r="H64" s="171"/>
      <c r="I64" s="172">
        <f t="shared" si="1"/>
        <v>0</v>
      </c>
      <c r="J64" s="171"/>
      <c r="K64" s="172">
        <f t="shared" si="2"/>
        <v>0</v>
      </c>
      <c r="L64" s="172">
        <v>21</v>
      </c>
      <c r="M64" s="172">
        <f t="shared" si="3"/>
        <v>0</v>
      </c>
      <c r="N64" s="172">
        <v>0</v>
      </c>
      <c r="O64" s="172">
        <f t="shared" si="4"/>
        <v>0</v>
      </c>
      <c r="P64" s="172">
        <v>0</v>
      </c>
      <c r="Q64" s="172">
        <f t="shared" si="5"/>
        <v>0</v>
      </c>
      <c r="R64" s="172" t="s">
        <v>721</v>
      </c>
      <c r="S64" s="172" t="s">
        <v>221</v>
      </c>
      <c r="T64" s="173" t="s">
        <v>222</v>
      </c>
      <c r="U64" s="160">
        <v>1.3270000000000002</v>
      </c>
      <c r="V64" s="160">
        <f t="shared" si="6"/>
        <v>92.89</v>
      </c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271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67">
        <v>16</v>
      </c>
      <c r="B65" s="168" t="s">
        <v>1019</v>
      </c>
      <c r="C65" s="189" t="s">
        <v>960</v>
      </c>
      <c r="D65" s="169" t="s">
        <v>280</v>
      </c>
      <c r="E65" s="170">
        <v>48</v>
      </c>
      <c r="F65" s="171"/>
      <c r="G65" s="172">
        <f t="shared" si="0"/>
        <v>0</v>
      </c>
      <c r="H65" s="171"/>
      <c r="I65" s="172">
        <f t="shared" si="1"/>
        <v>0</v>
      </c>
      <c r="J65" s="171"/>
      <c r="K65" s="172">
        <f t="shared" si="2"/>
        <v>0</v>
      </c>
      <c r="L65" s="172">
        <v>21</v>
      </c>
      <c r="M65" s="172">
        <f t="shared" si="3"/>
        <v>0</v>
      </c>
      <c r="N65" s="172">
        <v>0</v>
      </c>
      <c r="O65" s="172">
        <f t="shared" si="4"/>
        <v>0</v>
      </c>
      <c r="P65" s="172">
        <v>0</v>
      </c>
      <c r="Q65" s="172">
        <f t="shared" si="5"/>
        <v>0</v>
      </c>
      <c r="R65" s="172" t="s">
        <v>721</v>
      </c>
      <c r="S65" s="172" t="s">
        <v>221</v>
      </c>
      <c r="T65" s="173" t="s">
        <v>222</v>
      </c>
      <c r="U65" s="160">
        <v>1.0390000000000001</v>
      </c>
      <c r="V65" s="160">
        <f t="shared" si="6"/>
        <v>49.87</v>
      </c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271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2.5" outlineLevel="1" x14ac:dyDescent="0.2">
      <c r="A66" s="167">
        <v>17</v>
      </c>
      <c r="B66" s="168" t="s">
        <v>1020</v>
      </c>
      <c r="C66" s="176" t="s">
        <v>1021</v>
      </c>
      <c r="D66" s="169" t="s">
        <v>280</v>
      </c>
      <c r="E66" s="170">
        <v>13</v>
      </c>
      <c r="F66" s="171"/>
      <c r="G66" s="172">
        <f t="shared" si="0"/>
        <v>0</v>
      </c>
      <c r="H66" s="171"/>
      <c r="I66" s="172">
        <f t="shared" si="1"/>
        <v>0</v>
      </c>
      <c r="J66" s="171"/>
      <c r="K66" s="172">
        <f t="shared" si="2"/>
        <v>0</v>
      </c>
      <c r="L66" s="172">
        <v>21</v>
      </c>
      <c r="M66" s="172">
        <f t="shared" si="3"/>
        <v>0</v>
      </c>
      <c r="N66" s="172">
        <v>0</v>
      </c>
      <c r="O66" s="172">
        <f t="shared" si="4"/>
        <v>0</v>
      </c>
      <c r="P66" s="172">
        <v>0</v>
      </c>
      <c r="Q66" s="172">
        <f t="shared" si="5"/>
        <v>0</v>
      </c>
      <c r="R66" s="172" t="s">
        <v>728</v>
      </c>
      <c r="S66" s="172" t="s">
        <v>1022</v>
      </c>
      <c r="T66" s="173" t="s">
        <v>222</v>
      </c>
      <c r="U66" s="160">
        <v>1.1540000000000001</v>
      </c>
      <c r="V66" s="160">
        <f t="shared" si="6"/>
        <v>15</v>
      </c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271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67">
        <v>18</v>
      </c>
      <c r="B67" s="168" t="s">
        <v>747</v>
      </c>
      <c r="C67" s="176" t="s">
        <v>748</v>
      </c>
      <c r="D67" s="169" t="s">
        <v>280</v>
      </c>
      <c r="E67" s="170">
        <v>182</v>
      </c>
      <c r="F67" s="171"/>
      <c r="G67" s="172">
        <f t="shared" si="0"/>
        <v>0</v>
      </c>
      <c r="H67" s="171"/>
      <c r="I67" s="172">
        <f t="shared" si="1"/>
        <v>0</v>
      </c>
      <c r="J67" s="171"/>
      <c r="K67" s="172">
        <f t="shared" si="2"/>
        <v>0</v>
      </c>
      <c r="L67" s="172">
        <v>21</v>
      </c>
      <c r="M67" s="172">
        <f t="shared" si="3"/>
        <v>0</v>
      </c>
      <c r="N67" s="172">
        <v>0</v>
      </c>
      <c r="O67" s="172">
        <f t="shared" si="4"/>
        <v>0</v>
      </c>
      <c r="P67" s="172">
        <v>0</v>
      </c>
      <c r="Q67" s="172">
        <f t="shared" si="5"/>
        <v>0</v>
      </c>
      <c r="R67" s="172" t="s">
        <v>728</v>
      </c>
      <c r="S67" s="172" t="s">
        <v>221</v>
      </c>
      <c r="T67" s="173" t="s">
        <v>222</v>
      </c>
      <c r="U67" s="160">
        <v>5.9000000000000004E-2</v>
      </c>
      <c r="V67" s="160">
        <f t="shared" si="6"/>
        <v>10.74</v>
      </c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271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2.5" outlineLevel="1" x14ac:dyDescent="0.2">
      <c r="A68" s="167">
        <v>19</v>
      </c>
      <c r="B68" s="168" t="s">
        <v>749</v>
      </c>
      <c r="C68" s="176" t="s">
        <v>750</v>
      </c>
      <c r="D68" s="169" t="s">
        <v>265</v>
      </c>
      <c r="E68" s="170">
        <v>11.801</v>
      </c>
      <c r="F68" s="171"/>
      <c r="G68" s="172">
        <f t="shared" si="0"/>
        <v>0</v>
      </c>
      <c r="H68" s="171"/>
      <c r="I68" s="172">
        <f t="shared" si="1"/>
        <v>0</v>
      </c>
      <c r="J68" s="171"/>
      <c r="K68" s="172">
        <f t="shared" si="2"/>
        <v>0</v>
      </c>
      <c r="L68" s="172">
        <v>21</v>
      </c>
      <c r="M68" s="172">
        <f t="shared" si="3"/>
        <v>0</v>
      </c>
      <c r="N68" s="172">
        <v>0</v>
      </c>
      <c r="O68" s="172">
        <f t="shared" si="4"/>
        <v>0</v>
      </c>
      <c r="P68" s="172">
        <v>0</v>
      </c>
      <c r="Q68" s="172">
        <f t="shared" si="5"/>
        <v>0</v>
      </c>
      <c r="R68" s="172" t="s">
        <v>728</v>
      </c>
      <c r="S68" s="172" t="s">
        <v>221</v>
      </c>
      <c r="T68" s="173" t="s">
        <v>222</v>
      </c>
      <c r="U68" s="160">
        <v>4.1550000000000002</v>
      </c>
      <c r="V68" s="160">
        <f t="shared" si="6"/>
        <v>49.03</v>
      </c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271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47" t="s">
        <v>751</v>
      </c>
      <c r="D69" s="248"/>
      <c r="E69" s="248"/>
      <c r="F69" s="248"/>
      <c r="G69" s="24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246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67">
        <v>20</v>
      </c>
      <c r="B70" s="168" t="s">
        <v>752</v>
      </c>
      <c r="C70" s="176" t="s">
        <v>753</v>
      </c>
      <c r="D70" s="169" t="s">
        <v>265</v>
      </c>
      <c r="E70" s="170">
        <v>2.6855500000000001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2" t="s">
        <v>728</v>
      </c>
      <c r="S70" s="172" t="s">
        <v>221</v>
      </c>
      <c r="T70" s="173" t="s">
        <v>222</v>
      </c>
      <c r="U70" s="160">
        <v>1.5230000000000001</v>
      </c>
      <c r="V70" s="160">
        <f>ROUND(E70*U70,2)</f>
        <v>4.09</v>
      </c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271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247" t="s">
        <v>754</v>
      </c>
      <c r="D71" s="248"/>
      <c r="E71" s="248"/>
      <c r="F71" s="248"/>
      <c r="G71" s="24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246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x14ac:dyDescent="0.2">
      <c r="A72" s="5"/>
      <c r="B72" s="6"/>
      <c r="C72" s="177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E72">
        <v>15</v>
      </c>
      <c r="AF72">
        <v>21</v>
      </c>
    </row>
    <row r="73" spans="1:60" x14ac:dyDescent="0.2">
      <c r="A73" s="153"/>
      <c r="B73" s="154" t="s">
        <v>80</v>
      </c>
      <c r="C73" s="175"/>
      <c r="D73" s="155"/>
      <c r="E73" s="156"/>
      <c r="F73" s="156"/>
      <c r="G73" s="174">
        <f>G8+G32+G38+G42+G59</f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E73">
        <f>SUMIF(L7:L71,AE72,G7:G71)</f>
        <v>0</v>
      </c>
      <c r="AF73">
        <f>SUMIF(L7:L71,AF72,G7:G71)</f>
        <v>0</v>
      </c>
      <c r="AG73" t="s">
        <v>236</v>
      </c>
    </row>
    <row r="74" spans="1:60" x14ac:dyDescent="0.2">
      <c r="A74" s="246" t="s">
        <v>701</v>
      </c>
      <c r="B74" s="246"/>
      <c r="C74" s="177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60" x14ac:dyDescent="0.2">
      <c r="A75" s="5"/>
      <c r="B75" s="6" t="s">
        <v>702</v>
      </c>
      <c r="C75" s="177" t="s">
        <v>703</v>
      </c>
      <c r="D75" s="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AG75" t="s">
        <v>704</v>
      </c>
    </row>
    <row r="76" spans="1:60" x14ac:dyDescent="0.2">
      <c r="A76" s="5"/>
      <c r="B76" s="6" t="s">
        <v>705</v>
      </c>
      <c r="C76" s="177" t="s">
        <v>706</v>
      </c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AG76" t="s">
        <v>707</v>
      </c>
    </row>
    <row r="77" spans="1:60" x14ac:dyDescent="0.2">
      <c r="A77" s="5"/>
      <c r="B77" s="6"/>
      <c r="C77" s="177" t="s">
        <v>708</v>
      </c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AG77" t="s">
        <v>709</v>
      </c>
    </row>
    <row r="78" spans="1:60" x14ac:dyDescent="0.2">
      <c r="A78" s="5"/>
      <c r="B78" s="6"/>
      <c r="C78" s="177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60" x14ac:dyDescent="0.2">
      <c r="C79" s="178"/>
      <c r="D79" s="142"/>
      <c r="AG79" t="s">
        <v>237</v>
      </c>
    </row>
    <row r="80" spans="1:60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ED5C" sheet="1"/>
  <mergeCells count="18">
    <mergeCell ref="A74:B74"/>
    <mergeCell ref="C41:G41"/>
    <mergeCell ref="C44:G44"/>
    <mergeCell ref="C51:G51"/>
    <mergeCell ref="C53:G53"/>
    <mergeCell ref="C58:G58"/>
    <mergeCell ref="C61:G61"/>
    <mergeCell ref="C69:G69"/>
    <mergeCell ref="C71:G71"/>
    <mergeCell ref="A1:G1"/>
    <mergeCell ref="C2:G2"/>
    <mergeCell ref="C3:G3"/>
    <mergeCell ref="C4:G4"/>
    <mergeCell ref="C40:G40"/>
    <mergeCell ref="C10:G10"/>
    <mergeCell ref="C11:G11"/>
    <mergeCell ref="C34:G34"/>
    <mergeCell ref="C35:G35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39" t="s">
        <v>238</v>
      </c>
      <c r="B1" s="239"/>
      <c r="C1" s="239"/>
      <c r="D1" s="239"/>
      <c r="E1" s="239"/>
      <c r="F1" s="239"/>
      <c r="G1" s="239"/>
      <c r="AG1" t="s">
        <v>191</v>
      </c>
    </row>
    <row r="2" spans="1:60" ht="24.95" customHeight="1" x14ac:dyDescent="0.2">
      <c r="A2" s="143" t="s">
        <v>58</v>
      </c>
      <c r="B2" s="72" t="s">
        <v>95</v>
      </c>
      <c r="C2" s="240" t="s">
        <v>96</v>
      </c>
      <c r="D2" s="241"/>
      <c r="E2" s="241"/>
      <c r="F2" s="241"/>
      <c r="G2" s="242"/>
      <c r="AG2" t="s">
        <v>192</v>
      </c>
    </row>
    <row r="3" spans="1:60" ht="24.95" customHeight="1" x14ac:dyDescent="0.2">
      <c r="A3" s="143" t="s">
        <v>59</v>
      </c>
      <c r="B3" s="72" t="s">
        <v>109</v>
      </c>
      <c r="C3" s="240" t="s">
        <v>110</v>
      </c>
      <c r="D3" s="241"/>
      <c r="E3" s="241"/>
      <c r="F3" s="241"/>
      <c r="G3" s="242"/>
      <c r="AC3" s="90" t="s">
        <v>192</v>
      </c>
      <c r="AG3" t="s">
        <v>194</v>
      </c>
    </row>
    <row r="4" spans="1:60" ht="24.95" customHeight="1" x14ac:dyDescent="0.2">
      <c r="A4" s="144" t="s">
        <v>60</v>
      </c>
      <c r="B4" s="145" t="s">
        <v>117</v>
      </c>
      <c r="C4" s="243" t="s">
        <v>118</v>
      </c>
      <c r="D4" s="244"/>
      <c r="E4" s="244"/>
      <c r="F4" s="244"/>
      <c r="G4" s="245"/>
      <c r="AG4" t="s">
        <v>195</v>
      </c>
    </row>
    <row r="5" spans="1:60" x14ac:dyDescent="0.2">
      <c r="D5" s="142"/>
    </row>
    <row r="6" spans="1:60" ht="38.25" x14ac:dyDescent="0.2">
      <c r="A6" s="146" t="s">
        <v>196</v>
      </c>
      <c r="B6" s="148" t="s">
        <v>197</v>
      </c>
      <c r="C6" s="148" t="s">
        <v>198</v>
      </c>
      <c r="D6" s="147" t="s">
        <v>199</v>
      </c>
      <c r="E6" s="146" t="s">
        <v>200</v>
      </c>
      <c r="F6" s="146" t="s">
        <v>201</v>
      </c>
      <c r="G6" s="146" t="s">
        <v>80</v>
      </c>
      <c r="H6" s="149" t="s">
        <v>81</v>
      </c>
      <c r="I6" s="149" t="s">
        <v>202</v>
      </c>
      <c r="J6" s="149" t="s">
        <v>82</v>
      </c>
      <c r="K6" s="149" t="s">
        <v>203</v>
      </c>
      <c r="L6" s="149" t="s">
        <v>204</v>
      </c>
      <c r="M6" s="149" t="s">
        <v>205</v>
      </c>
      <c r="N6" s="149" t="s">
        <v>206</v>
      </c>
      <c r="O6" s="149" t="s">
        <v>207</v>
      </c>
      <c r="P6" s="149" t="s">
        <v>208</v>
      </c>
      <c r="Q6" s="149" t="s">
        <v>209</v>
      </c>
      <c r="R6" s="149" t="s">
        <v>210</v>
      </c>
      <c r="S6" s="149" t="s">
        <v>211</v>
      </c>
      <c r="T6" s="149" t="s">
        <v>212</v>
      </c>
      <c r="U6" s="149" t="s">
        <v>213</v>
      </c>
      <c r="V6" s="149" t="s">
        <v>214</v>
      </c>
      <c r="W6" s="149" t="s">
        <v>215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53" t="s">
        <v>216</v>
      </c>
      <c r="B8" s="154" t="s">
        <v>111</v>
      </c>
      <c r="C8" s="175" t="s">
        <v>127</v>
      </c>
      <c r="D8" s="163"/>
      <c r="E8" s="164"/>
      <c r="F8" s="165"/>
      <c r="G8" s="165">
        <f>SUMIF(AG9:AG93,"&lt;&gt;NOR",G9:G93)</f>
        <v>0</v>
      </c>
      <c r="H8" s="165"/>
      <c r="I8" s="165">
        <f>SUM(I9:I93)</f>
        <v>0</v>
      </c>
      <c r="J8" s="165"/>
      <c r="K8" s="165">
        <f>SUM(K9:K93)</f>
        <v>0</v>
      </c>
      <c r="L8" s="165"/>
      <c r="M8" s="165">
        <f>SUM(M9:M93)</f>
        <v>0</v>
      </c>
      <c r="N8" s="165"/>
      <c r="O8" s="165">
        <f>SUM(O9:O93)</f>
        <v>0</v>
      </c>
      <c r="P8" s="165"/>
      <c r="Q8" s="165">
        <f>SUM(Q9:Q93)</f>
        <v>0</v>
      </c>
      <c r="R8" s="165"/>
      <c r="S8" s="165"/>
      <c r="T8" s="166"/>
      <c r="U8" s="162"/>
      <c r="V8" s="162">
        <f>SUM(V9:V93)</f>
        <v>372.51</v>
      </c>
      <c r="W8" s="162"/>
      <c r="AG8" t="s">
        <v>217</v>
      </c>
    </row>
    <row r="9" spans="1:60" ht="22.5" outlineLevel="1" x14ac:dyDescent="0.2">
      <c r="A9" s="167">
        <v>1</v>
      </c>
      <c r="B9" s="168" t="s">
        <v>1023</v>
      </c>
      <c r="C9" s="176" t="s">
        <v>1024</v>
      </c>
      <c r="D9" s="169" t="s">
        <v>254</v>
      </c>
      <c r="E9" s="170">
        <v>61.2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315</v>
      </c>
      <c r="S9" s="172" t="s">
        <v>221</v>
      </c>
      <c r="T9" s="173" t="s">
        <v>222</v>
      </c>
      <c r="U9" s="160">
        <v>0.16</v>
      </c>
      <c r="V9" s="160">
        <f>ROUND(E9*U9,2)</f>
        <v>9.7899999999999991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271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247" t="s">
        <v>1025</v>
      </c>
      <c r="D10" s="248"/>
      <c r="E10" s="248"/>
      <c r="F10" s="248"/>
      <c r="G10" s="24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246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85" t="s">
        <v>1026</v>
      </c>
      <c r="D11" s="179"/>
      <c r="E11" s="18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248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85" t="s">
        <v>1027</v>
      </c>
      <c r="D12" s="179"/>
      <c r="E12" s="180">
        <v>61.2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248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2.5" outlineLevel="1" x14ac:dyDescent="0.2">
      <c r="A13" s="167">
        <v>2</v>
      </c>
      <c r="B13" s="168" t="s">
        <v>1028</v>
      </c>
      <c r="C13" s="176" t="s">
        <v>1029</v>
      </c>
      <c r="D13" s="169" t="s">
        <v>254</v>
      </c>
      <c r="E13" s="170">
        <v>84.6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2" t="s">
        <v>315</v>
      </c>
      <c r="S13" s="172" t="s">
        <v>1030</v>
      </c>
      <c r="T13" s="173" t="s">
        <v>222</v>
      </c>
      <c r="U13" s="160">
        <v>0.627</v>
      </c>
      <c r="V13" s="160">
        <f>ROUND(E13*U13,2)</f>
        <v>53.04</v>
      </c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271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185" t="s">
        <v>1031</v>
      </c>
      <c r="D14" s="179"/>
      <c r="E14" s="18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248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85" t="s">
        <v>1032</v>
      </c>
      <c r="D15" s="179"/>
      <c r="E15" s="180">
        <v>84.6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248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ht="22.5" outlineLevel="1" x14ac:dyDescent="0.2">
      <c r="A16" s="167">
        <v>3</v>
      </c>
      <c r="B16" s="168" t="s">
        <v>1033</v>
      </c>
      <c r="C16" s="176" t="s">
        <v>1034</v>
      </c>
      <c r="D16" s="169" t="s">
        <v>254</v>
      </c>
      <c r="E16" s="170">
        <v>23.4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 t="s">
        <v>315</v>
      </c>
      <c r="S16" s="172" t="s">
        <v>1030</v>
      </c>
      <c r="T16" s="173" t="s">
        <v>222</v>
      </c>
      <c r="U16" s="160">
        <v>0.2</v>
      </c>
      <c r="V16" s="160">
        <f>ROUND(E16*U16,2)</f>
        <v>4.68</v>
      </c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271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85" t="s">
        <v>1035</v>
      </c>
      <c r="D17" s="179"/>
      <c r="E17" s="18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248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5" t="s">
        <v>1036</v>
      </c>
      <c r="D18" s="179"/>
      <c r="E18" s="180">
        <v>23.4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248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ht="22.5" outlineLevel="1" x14ac:dyDescent="0.2">
      <c r="A19" s="167">
        <v>4</v>
      </c>
      <c r="B19" s="168" t="s">
        <v>1037</v>
      </c>
      <c r="C19" s="176" t="s">
        <v>1038</v>
      </c>
      <c r="D19" s="169" t="s">
        <v>1039</v>
      </c>
      <c r="E19" s="170">
        <v>10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 t="s">
        <v>242</v>
      </c>
      <c r="S19" s="172" t="s">
        <v>221</v>
      </c>
      <c r="T19" s="173" t="s">
        <v>222</v>
      </c>
      <c r="U19" s="160">
        <v>0.20300000000000001</v>
      </c>
      <c r="V19" s="160">
        <f>ROUND(E19*U19,2)</f>
        <v>2.0299999999999998</v>
      </c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271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22.5" outlineLevel="1" x14ac:dyDescent="0.2">
      <c r="A20" s="157"/>
      <c r="B20" s="158"/>
      <c r="C20" s="247" t="s">
        <v>1040</v>
      </c>
      <c r="D20" s="248"/>
      <c r="E20" s="248"/>
      <c r="F20" s="248"/>
      <c r="G20" s="248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246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83" t="str">
        <f>C20</f>
        <v>na vzdálenost od hladiny vody v jímce po výšku roviny proložené osou nejvyššího bodu výtlačného potrubí. Včetně odpadní potrubí v délce do 20 m.</v>
      </c>
      <c r="BB20" s="150"/>
      <c r="BC20" s="150"/>
      <c r="BD20" s="150"/>
      <c r="BE20" s="150"/>
      <c r="BF20" s="150"/>
      <c r="BG20" s="150"/>
      <c r="BH20" s="150"/>
    </row>
    <row r="21" spans="1:60" ht="22.5" outlineLevel="1" x14ac:dyDescent="0.2">
      <c r="A21" s="167">
        <v>5</v>
      </c>
      <c r="B21" s="168" t="s">
        <v>1041</v>
      </c>
      <c r="C21" s="176" t="s">
        <v>1042</v>
      </c>
      <c r="D21" s="169" t="s">
        <v>1043</v>
      </c>
      <c r="E21" s="170">
        <v>5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2" t="s">
        <v>242</v>
      </c>
      <c r="S21" s="172" t="s">
        <v>221</v>
      </c>
      <c r="T21" s="173" t="s">
        <v>222</v>
      </c>
      <c r="U21" s="160">
        <v>0</v>
      </c>
      <c r="V21" s="160">
        <f>ROUND(E21*U21,2)</f>
        <v>0</v>
      </c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271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2.5" outlineLevel="1" x14ac:dyDescent="0.2">
      <c r="A22" s="157"/>
      <c r="B22" s="158"/>
      <c r="C22" s="247" t="s">
        <v>1044</v>
      </c>
      <c r="D22" s="248"/>
      <c r="E22" s="248"/>
      <c r="F22" s="248"/>
      <c r="G22" s="248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246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83" t="str">
        <f>C22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67">
        <v>6</v>
      </c>
      <c r="B23" s="168" t="s">
        <v>1045</v>
      </c>
      <c r="C23" s="176" t="s">
        <v>1046</v>
      </c>
      <c r="D23" s="169" t="s">
        <v>280</v>
      </c>
      <c r="E23" s="170">
        <v>1.6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2" t="s">
        <v>242</v>
      </c>
      <c r="S23" s="172" t="s">
        <v>221</v>
      </c>
      <c r="T23" s="173" t="s">
        <v>222</v>
      </c>
      <c r="U23" s="160">
        <v>0.54700000000000004</v>
      </c>
      <c r="V23" s="160">
        <f>ROUND(E23*U23,2)</f>
        <v>0.88</v>
      </c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271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2.5" outlineLevel="1" x14ac:dyDescent="0.2">
      <c r="A24" s="157"/>
      <c r="B24" s="158"/>
      <c r="C24" s="247" t="s">
        <v>1047</v>
      </c>
      <c r="D24" s="248"/>
      <c r="E24" s="248"/>
      <c r="F24" s="248"/>
      <c r="G24" s="248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246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83" t="str">
        <f>C24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185" t="s">
        <v>1048</v>
      </c>
      <c r="D25" s="179"/>
      <c r="E25" s="18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248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85" t="s">
        <v>1049</v>
      </c>
      <c r="D26" s="179"/>
      <c r="E26" s="180">
        <v>1.6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248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67">
        <v>7</v>
      </c>
      <c r="B27" s="168" t="s">
        <v>1050</v>
      </c>
      <c r="C27" s="176" t="s">
        <v>1051</v>
      </c>
      <c r="D27" s="169" t="s">
        <v>241</v>
      </c>
      <c r="E27" s="170">
        <v>4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2" t="s">
        <v>242</v>
      </c>
      <c r="S27" s="172" t="s">
        <v>221</v>
      </c>
      <c r="T27" s="173" t="s">
        <v>222</v>
      </c>
      <c r="U27" s="160">
        <v>1.548</v>
      </c>
      <c r="V27" s="160">
        <f>ROUND(E27*U27,2)</f>
        <v>6.19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271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47" t="s">
        <v>1052</v>
      </c>
      <c r="D28" s="248"/>
      <c r="E28" s="248"/>
      <c r="F28" s="248"/>
      <c r="G28" s="248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246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83" t="str">
        <f>C28</f>
        <v>příplatek k cenám vykopávek za ztížení vykopávky v blízkosti podzemního vedení nebo výbušnin v horninách jakékoliv třídy,</v>
      </c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85" t="s">
        <v>1053</v>
      </c>
      <c r="D29" s="179"/>
      <c r="E29" s="18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248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85" t="s">
        <v>117</v>
      </c>
      <c r="D30" s="179"/>
      <c r="E30" s="180">
        <v>4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248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2.5" outlineLevel="1" x14ac:dyDescent="0.2">
      <c r="A31" s="167">
        <v>8</v>
      </c>
      <c r="B31" s="168" t="s">
        <v>1054</v>
      </c>
      <c r="C31" s="176" t="s">
        <v>1055</v>
      </c>
      <c r="D31" s="169" t="s">
        <v>241</v>
      </c>
      <c r="E31" s="170">
        <v>0.8640000000000001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 t="s">
        <v>242</v>
      </c>
      <c r="S31" s="172" t="s">
        <v>221</v>
      </c>
      <c r="T31" s="173" t="s">
        <v>222</v>
      </c>
      <c r="U31" s="160">
        <v>16.54</v>
      </c>
      <c r="V31" s="160">
        <f>ROUND(E31*U31,2)</f>
        <v>14.29</v>
      </c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271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22.5" outlineLevel="1" x14ac:dyDescent="0.2">
      <c r="A32" s="157"/>
      <c r="B32" s="158"/>
      <c r="C32" s="247" t="s">
        <v>1056</v>
      </c>
      <c r="D32" s="248"/>
      <c r="E32" s="248"/>
      <c r="F32" s="248"/>
      <c r="G32" s="248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246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83" t="str">
        <f>C32</f>
        <v>korytech vodotečí, melioračních kanálech s přemístěním suti na hromady na vzdálenost do 20 m nebo s naložením na dopravní prostředek,</v>
      </c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85" t="s">
        <v>1057</v>
      </c>
      <c r="D33" s="179"/>
      <c r="E33" s="18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248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85" t="s">
        <v>1058</v>
      </c>
      <c r="D34" s="179"/>
      <c r="E34" s="18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248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185" t="s">
        <v>1008</v>
      </c>
      <c r="D35" s="179"/>
      <c r="E35" s="180">
        <v>0.86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248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67">
        <v>9</v>
      </c>
      <c r="B36" s="168" t="s">
        <v>1059</v>
      </c>
      <c r="C36" s="176" t="s">
        <v>1060</v>
      </c>
      <c r="D36" s="169" t="s">
        <v>241</v>
      </c>
      <c r="E36" s="170">
        <v>71.44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0</v>
      </c>
      <c r="O36" s="172">
        <f>ROUND(E36*N36,2)</f>
        <v>0</v>
      </c>
      <c r="P36" s="172">
        <v>0</v>
      </c>
      <c r="Q36" s="172">
        <f>ROUND(E36*P36,2)</f>
        <v>0</v>
      </c>
      <c r="R36" s="172" t="s">
        <v>242</v>
      </c>
      <c r="S36" s="172" t="s">
        <v>221</v>
      </c>
      <c r="T36" s="173" t="s">
        <v>222</v>
      </c>
      <c r="U36" s="160">
        <v>0.16</v>
      </c>
      <c r="V36" s="160">
        <f>ROUND(E36*U36,2)</f>
        <v>11.43</v>
      </c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271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33.75" outlineLevel="1" x14ac:dyDescent="0.2">
      <c r="A37" s="157"/>
      <c r="B37" s="158"/>
      <c r="C37" s="247" t="s">
        <v>1061</v>
      </c>
      <c r="D37" s="248"/>
      <c r="E37" s="248"/>
      <c r="F37" s="248"/>
      <c r="G37" s="248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246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83" t="str">
        <f>C37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185" t="s">
        <v>1062</v>
      </c>
      <c r="D38" s="179"/>
      <c r="E38" s="18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248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185" t="s">
        <v>1063</v>
      </c>
      <c r="D39" s="179"/>
      <c r="E39" s="18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248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185" t="s">
        <v>1064</v>
      </c>
      <c r="D40" s="179"/>
      <c r="E40" s="18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248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85" t="s">
        <v>1065</v>
      </c>
      <c r="D41" s="179"/>
      <c r="E41" s="18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248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185" t="s">
        <v>1066</v>
      </c>
      <c r="D42" s="179"/>
      <c r="E42" s="180">
        <v>71.44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248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67">
        <v>10</v>
      </c>
      <c r="B43" s="168" t="s">
        <v>1067</v>
      </c>
      <c r="C43" s="176" t="s">
        <v>1068</v>
      </c>
      <c r="D43" s="169" t="s">
        <v>241</v>
      </c>
      <c r="E43" s="170">
        <v>71.44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2" t="s">
        <v>242</v>
      </c>
      <c r="S43" s="172" t="s">
        <v>221</v>
      </c>
      <c r="T43" s="173" t="s">
        <v>222</v>
      </c>
      <c r="U43" s="160">
        <v>8.4000000000000005E-2</v>
      </c>
      <c r="V43" s="160">
        <f>ROUND(E43*U43,2)</f>
        <v>6</v>
      </c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271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33.75" outlineLevel="1" x14ac:dyDescent="0.2">
      <c r="A44" s="157"/>
      <c r="B44" s="158"/>
      <c r="C44" s="247" t="s">
        <v>1061</v>
      </c>
      <c r="D44" s="248"/>
      <c r="E44" s="248"/>
      <c r="F44" s="248"/>
      <c r="G44" s="248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246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83" t="str">
        <f>C44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4" s="150"/>
      <c r="BC44" s="150"/>
      <c r="BD44" s="150"/>
      <c r="BE44" s="150"/>
      <c r="BF44" s="150"/>
      <c r="BG44" s="150"/>
      <c r="BH44" s="150"/>
    </row>
    <row r="45" spans="1:60" ht="22.5" outlineLevel="1" x14ac:dyDescent="0.2">
      <c r="A45" s="167">
        <v>11</v>
      </c>
      <c r="B45" s="168" t="s">
        <v>1069</v>
      </c>
      <c r="C45" s="176" t="s">
        <v>1070</v>
      </c>
      <c r="D45" s="169" t="s">
        <v>254</v>
      </c>
      <c r="E45" s="170">
        <v>236.61600000000001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2" t="s">
        <v>242</v>
      </c>
      <c r="S45" s="172" t="s">
        <v>221</v>
      </c>
      <c r="T45" s="173" t="s">
        <v>222</v>
      </c>
      <c r="U45" s="160">
        <v>0.47900000000000004</v>
      </c>
      <c r="V45" s="160">
        <f>ROUND(E45*U45,2)</f>
        <v>113.34</v>
      </c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271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247" t="s">
        <v>1071</v>
      </c>
      <c r="D46" s="248"/>
      <c r="E46" s="248"/>
      <c r="F46" s="248"/>
      <c r="G46" s="248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246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185" t="s">
        <v>1072</v>
      </c>
      <c r="D47" s="179"/>
      <c r="E47" s="18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248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185" t="s">
        <v>1073</v>
      </c>
      <c r="D48" s="179"/>
      <c r="E48" s="18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248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85" t="s">
        <v>1074</v>
      </c>
      <c r="D49" s="179"/>
      <c r="E49" s="18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248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185" t="s">
        <v>1075</v>
      </c>
      <c r="D50" s="179"/>
      <c r="E50" s="18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248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185" t="s">
        <v>1076</v>
      </c>
      <c r="D51" s="179"/>
      <c r="E51" s="180">
        <v>236.62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248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67">
        <v>12</v>
      </c>
      <c r="B52" s="168" t="s">
        <v>1077</v>
      </c>
      <c r="C52" s="176" t="s">
        <v>1078</v>
      </c>
      <c r="D52" s="169" t="s">
        <v>254</v>
      </c>
      <c r="E52" s="170">
        <v>236.61600000000001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 t="s">
        <v>242</v>
      </c>
      <c r="S52" s="172" t="s">
        <v>221</v>
      </c>
      <c r="T52" s="173" t="s">
        <v>222</v>
      </c>
      <c r="U52" s="160">
        <v>0.32700000000000001</v>
      </c>
      <c r="V52" s="160">
        <f>ROUND(E52*U52,2)</f>
        <v>77.37</v>
      </c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271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47" t="s">
        <v>1079</v>
      </c>
      <c r="D53" s="248"/>
      <c r="E53" s="248"/>
      <c r="F53" s="248"/>
      <c r="G53" s="248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246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67">
        <v>13</v>
      </c>
      <c r="B54" s="168" t="s">
        <v>1080</v>
      </c>
      <c r="C54" s="176" t="s">
        <v>1081</v>
      </c>
      <c r="D54" s="169" t="s">
        <v>241</v>
      </c>
      <c r="E54" s="170">
        <v>39.292000000000002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242</v>
      </c>
      <c r="S54" s="172" t="s">
        <v>221</v>
      </c>
      <c r="T54" s="173" t="s">
        <v>222</v>
      </c>
      <c r="U54" s="160">
        <v>0.626</v>
      </c>
      <c r="V54" s="160">
        <f>ROUND(E54*U54,2)</f>
        <v>24.6</v>
      </c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271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47" t="s">
        <v>1082</v>
      </c>
      <c r="D55" s="248"/>
      <c r="E55" s="248"/>
      <c r="F55" s="248"/>
      <c r="G55" s="248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246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83" t="str">
        <f>C55</f>
        <v>bez naložení do dopravní nádoby, ale s vyprázdněním dopravní nádoby na hromadu nebo na dopravní prostředek,</v>
      </c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85" t="s">
        <v>1083</v>
      </c>
      <c r="D56" s="179"/>
      <c r="E56" s="18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248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185" t="s">
        <v>1084</v>
      </c>
      <c r="D57" s="179"/>
      <c r="E57" s="180">
        <v>39.29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248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2.5" outlineLevel="1" x14ac:dyDescent="0.2">
      <c r="A58" s="167">
        <v>14</v>
      </c>
      <c r="B58" s="168" t="s">
        <v>1085</v>
      </c>
      <c r="C58" s="176" t="s">
        <v>1086</v>
      </c>
      <c r="D58" s="169" t="s">
        <v>241</v>
      </c>
      <c r="E58" s="170">
        <v>17.62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2">
        <v>0</v>
      </c>
      <c r="O58" s="172">
        <f>ROUND(E58*N58,2)</f>
        <v>0</v>
      </c>
      <c r="P58" s="172">
        <v>0</v>
      </c>
      <c r="Q58" s="172">
        <f>ROUND(E58*P58,2)</f>
        <v>0</v>
      </c>
      <c r="R58" s="172" t="s">
        <v>242</v>
      </c>
      <c r="S58" s="172" t="s">
        <v>221</v>
      </c>
      <c r="T58" s="173" t="s">
        <v>222</v>
      </c>
      <c r="U58" s="160">
        <v>1.1000000000000001E-2</v>
      </c>
      <c r="V58" s="160">
        <f>ROUND(E58*U58,2)</f>
        <v>0.19</v>
      </c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271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247" t="s">
        <v>1087</v>
      </c>
      <c r="D59" s="248"/>
      <c r="E59" s="248"/>
      <c r="F59" s="248"/>
      <c r="G59" s="248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246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185" t="s">
        <v>1088</v>
      </c>
      <c r="D60" s="179"/>
      <c r="E60" s="18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248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85" t="s">
        <v>1089</v>
      </c>
      <c r="D61" s="179"/>
      <c r="E61" s="180">
        <v>17.62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248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2.5" outlineLevel="1" x14ac:dyDescent="0.2">
      <c r="A62" s="167">
        <v>15</v>
      </c>
      <c r="B62" s="168" t="s">
        <v>1090</v>
      </c>
      <c r="C62" s="176" t="s">
        <v>1091</v>
      </c>
      <c r="D62" s="169" t="s">
        <v>241</v>
      </c>
      <c r="E62" s="170">
        <v>17.62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 t="s">
        <v>242</v>
      </c>
      <c r="S62" s="172" t="s">
        <v>221</v>
      </c>
      <c r="T62" s="173" t="s">
        <v>222</v>
      </c>
      <c r="U62" s="160">
        <v>9.0000000000000011E-3</v>
      </c>
      <c r="V62" s="160">
        <f>ROUND(E62*U62,2)</f>
        <v>0.16</v>
      </c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271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ht="22.5" outlineLevel="1" x14ac:dyDescent="0.2">
      <c r="A63" s="167">
        <v>16</v>
      </c>
      <c r="B63" s="168" t="s">
        <v>1090</v>
      </c>
      <c r="C63" s="176" t="s">
        <v>1091</v>
      </c>
      <c r="D63" s="169" t="s">
        <v>241</v>
      </c>
      <c r="E63" s="170">
        <v>31.716000000000001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2">
        <v>0</v>
      </c>
      <c r="O63" s="172">
        <f>ROUND(E63*N63,2)</f>
        <v>0</v>
      </c>
      <c r="P63" s="172">
        <v>0</v>
      </c>
      <c r="Q63" s="172">
        <f>ROUND(E63*P63,2)</f>
        <v>0</v>
      </c>
      <c r="R63" s="172" t="s">
        <v>242</v>
      </c>
      <c r="S63" s="172" t="s">
        <v>221</v>
      </c>
      <c r="T63" s="173" t="s">
        <v>222</v>
      </c>
      <c r="U63" s="160">
        <v>9.0000000000000011E-3</v>
      </c>
      <c r="V63" s="160">
        <f>ROUND(E63*U63,2)</f>
        <v>0.28999999999999998</v>
      </c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244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185" t="s">
        <v>1092</v>
      </c>
      <c r="D64" s="179"/>
      <c r="E64" s="18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248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185" t="s">
        <v>1093</v>
      </c>
      <c r="D65" s="179"/>
      <c r="E65" s="180">
        <v>31.72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248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2.5" outlineLevel="1" x14ac:dyDescent="0.2">
      <c r="A66" s="167">
        <v>17</v>
      </c>
      <c r="B66" s="168" t="s">
        <v>1094</v>
      </c>
      <c r="C66" s="176" t="s">
        <v>1095</v>
      </c>
      <c r="D66" s="169" t="s">
        <v>241</v>
      </c>
      <c r="E66" s="170">
        <v>71.44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2">
        <v>0</v>
      </c>
      <c r="O66" s="172">
        <f>ROUND(E66*N66,2)</f>
        <v>0</v>
      </c>
      <c r="P66" s="172">
        <v>0</v>
      </c>
      <c r="Q66" s="172">
        <f>ROUND(E66*P66,2)</f>
        <v>0</v>
      </c>
      <c r="R66" s="172" t="s">
        <v>242</v>
      </c>
      <c r="S66" s="172" t="s">
        <v>221</v>
      </c>
      <c r="T66" s="173" t="s">
        <v>222</v>
      </c>
      <c r="U66" s="160">
        <v>0.20200000000000001</v>
      </c>
      <c r="V66" s="160">
        <f>ROUND(E66*U66,2)</f>
        <v>14.43</v>
      </c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271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47" t="s">
        <v>1096</v>
      </c>
      <c r="D67" s="248"/>
      <c r="E67" s="248"/>
      <c r="F67" s="248"/>
      <c r="G67" s="248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246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185" t="s">
        <v>1097</v>
      </c>
      <c r="D68" s="179"/>
      <c r="E68" s="18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248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185" t="s">
        <v>1066</v>
      </c>
      <c r="D69" s="179"/>
      <c r="E69" s="180">
        <v>71.44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248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67">
        <v>18</v>
      </c>
      <c r="B70" s="168" t="s">
        <v>1098</v>
      </c>
      <c r="C70" s="176" t="s">
        <v>1099</v>
      </c>
      <c r="D70" s="169" t="s">
        <v>241</v>
      </c>
      <c r="E70" s="170">
        <v>14.74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2" t="s">
        <v>242</v>
      </c>
      <c r="S70" s="172" t="s">
        <v>221</v>
      </c>
      <c r="T70" s="173" t="s">
        <v>222</v>
      </c>
      <c r="U70" s="160">
        <v>1.5870000000000002</v>
      </c>
      <c r="V70" s="160">
        <f>ROUND(E70*U70,2)</f>
        <v>23.39</v>
      </c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271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22.5" outlineLevel="1" x14ac:dyDescent="0.2">
      <c r="A71" s="157"/>
      <c r="B71" s="158"/>
      <c r="C71" s="247" t="s">
        <v>1100</v>
      </c>
      <c r="D71" s="248"/>
      <c r="E71" s="248"/>
      <c r="F71" s="248"/>
      <c r="G71" s="24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246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83" t="str">
        <f>C71</f>
        <v>sypaninou z vhodných hornin tř. 1 - 4 nebo materiálem připraveným podél výkopu ve vzdálenosti do 3 m od jeho kraje, pro jakoukoliv hloubku výkopu a jakoukoliv míru zhutnění,</v>
      </c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185" t="s">
        <v>1101</v>
      </c>
      <c r="D72" s="179"/>
      <c r="E72" s="18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248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85" t="s">
        <v>1102</v>
      </c>
      <c r="D73" s="179"/>
      <c r="E73" s="18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248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185" t="s">
        <v>1103</v>
      </c>
      <c r="D74" s="179"/>
      <c r="E74" s="18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248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185" t="s">
        <v>1104</v>
      </c>
      <c r="D75" s="179"/>
      <c r="E75" s="180">
        <v>14.74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248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67">
        <v>19</v>
      </c>
      <c r="B76" s="168" t="s">
        <v>1105</v>
      </c>
      <c r="C76" s="176" t="s">
        <v>1106</v>
      </c>
      <c r="D76" s="169" t="s">
        <v>254</v>
      </c>
      <c r="E76" s="170">
        <v>8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0</v>
      </c>
      <c r="O76" s="172">
        <f>ROUND(E76*N76,2)</f>
        <v>0</v>
      </c>
      <c r="P76" s="172">
        <v>0</v>
      </c>
      <c r="Q76" s="172">
        <f>ROUND(E76*P76,2)</f>
        <v>0</v>
      </c>
      <c r="R76" s="172" t="s">
        <v>1107</v>
      </c>
      <c r="S76" s="172" t="s">
        <v>221</v>
      </c>
      <c r="T76" s="173" t="s">
        <v>222</v>
      </c>
      <c r="U76" s="160">
        <v>0.06</v>
      </c>
      <c r="V76" s="160">
        <f>ROUND(E76*U76,2)</f>
        <v>0.48</v>
      </c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271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247" t="s">
        <v>1108</v>
      </c>
      <c r="D77" s="248"/>
      <c r="E77" s="248"/>
      <c r="F77" s="248"/>
      <c r="G77" s="248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246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185" t="s">
        <v>1109</v>
      </c>
      <c r="D78" s="179"/>
      <c r="E78" s="18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248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185" t="s">
        <v>138</v>
      </c>
      <c r="D79" s="179"/>
      <c r="E79" s="180">
        <v>8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248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2.5" outlineLevel="1" x14ac:dyDescent="0.2">
      <c r="A80" s="167">
        <v>20</v>
      </c>
      <c r="B80" s="168" t="s">
        <v>1110</v>
      </c>
      <c r="C80" s="176" t="s">
        <v>1111</v>
      </c>
      <c r="D80" s="169" t="s">
        <v>254</v>
      </c>
      <c r="E80" s="170">
        <v>8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0</v>
      </c>
      <c r="O80" s="172">
        <f>ROUND(E80*N80,2)</f>
        <v>0</v>
      </c>
      <c r="P80" s="172">
        <v>0</v>
      </c>
      <c r="Q80" s="172">
        <f>ROUND(E80*P80,2)</f>
        <v>0</v>
      </c>
      <c r="R80" s="172" t="s">
        <v>242</v>
      </c>
      <c r="S80" s="172" t="s">
        <v>221</v>
      </c>
      <c r="T80" s="173" t="s">
        <v>222</v>
      </c>
      <c r="U80" s="160">
        <v>0.254</v>
      </c>
      <c r="V80" s="160">
        <f>ROUND(E80*U80,2)</f>
        <v>2.0299999999999998</v>
      </c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271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2.5" outlineLevel="1" x14ac:dyDescent="0.2">
      <c r="A81" s="157"/>
      <c r="B81" s="158"/>
      <c r="C81" s="247" t="s">
        <v>1112</v>
      </c>
      <c r="D81" s="248"/>
      <c r="E81" s="248"/>
      <c r="F81" s="248"/>
      <c r="G81" s="248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246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83" t="str">
        <f>C81</f>
        <v>s případným nutným přemístěním hromad nebo dočasných skládek na místo potřeby ze vzdálenosti do 30 m, v rovině nebo ve svahu do 1 : 5,</v>
      </c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67">
        <v>21</v>
      </c>
      <c r="B82" s="168" t="s">
        <v>1113</v>
      </c>
      <c r="C82" s="176" t="s">
        <v>1114</v>
      </c>
      <c r="D82" s="169" t="s">
        <v>254</v>
      </c>
      <c r="E82" s="170">
        <v>6.4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0</v>
      </c>
      <c r="O82" s="172">
        <f>ROUND(E82*N82,2)</f>
        <v>0</v>
      </c>
      <c r="P82" s="172">
        <v>0</v>
      </c>
      <c r="Q82" s="172">
        <f>ROUND(E82*P82,2)</f>
        <v>0</v>
      </c>
      <c r="R82" s="172" t="s">
        <v>1107</v>
      </c>
      <c r="S82" s="172" t="s">
        <v>221</v>
      </c>
      <c r="T82" s="173" t="s">
        <v>222</v>
      </c>
      <c r="U82" s="160">
        <v>0.8640000000000001</v>
      </c>
      <c r="V82" s="160">
        <f>ROUND(E82*U82,2)</f>
        <v>5.53</v>
      </c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271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247" t="s">
        <v>1115</v>
      </c>
      <c r="D83" s="248"/>
      <c r="E83" s="248"/>
      <c r="F83" s="248"/>
      <c r="G83" s="248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246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185" t="s">
        <v>1116</v>
      </c>
      <c r="D84" s="179"/>
      <c r="E84" s="18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248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185" t="s">
        <v>1117</v>
      </c>
      <c r="D85" s="179"/>
      <c r="E85" s="180">
        <v>6.4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248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67">
        <v>22</v>
      </c>
      <c r="B86" s="168" t="s">
        <v>1118</v>
      </c>
      <c r="C86" s="176" t="s">
        <v>1119</v>
      </c>
      <c r="D86" s="169" t="s">
        <v>254</v>
      </c>
      <c r="E86" s="170">
        <v>6.4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 t="s">
        <v>1107</v>
      </c>
      <c r="S86" s="172" t="s">
        <v>221</v>
      </c>
      <c r="T86" s="173" t="s">
        <v>222</v>
      </c>
      <c r="U86" s="160">
        <v>0.37100000000000005</v>
      </c>
      <c r="V86" s="160">
        <f>ROUND(E86*U86,2)</f>
        <v>2.37</v>
      </c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271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47" t="s">
        <v>1115</v>
      </c>
      <c r="D87" s="248"/>
      <c r="E87" s="248"/>
      <c r="F87" s="248"/>
      <c r="G87" s="248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246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67">
        <v>23</v>
      </c>
      <c r="B88" s="168" t="s">
        <v>1120</v>
      </c>
      <c r="C88" s="176" t="s">
        <v>1121</v>
      </c>
      <c r="D88" s="169" t="s">
        <v>1122</v>
      </c>
      <c r="E88" s="170">
        <v>0.2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2"/>
      <c r="S88" s="172" t="s">
        <v>360</v>
      </c>
      <c r="T88" s="173" t="s">
        <v>222</v>
      </c>
      <c r="U88" s="160">
        <v>0</v>
      </c>
      <c r="V88" s="160">
        <f>ROUND(E88*U88,2)</f>
        <v>0</v>
      </c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435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185" t="s">
        <v>1123</v>
      </c>
      <c r="D89" s="179"/>
      <c r="E89" s="18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248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185" t="s">
        <v>1124</v>
      </c>
      <c r="D90" s="179"/>
      <c r="E90" s="180">
        <v>0.2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248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67">
        <v>24</v>
      </c>
      <c r="B91" s="168" t="s">
        <v>1125</v>
      </c>
      <c r="C91" s="176" t="s">
        <v>1126</v>
      </c>
      <c r="D91" s="169" t="s">
        <v>1127</v>
      </c>
      <c r="E91" s="170">
        <v>28.006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2">
        <v>0</v>
      </c>
      <c r="O91" s="172">
        <f>ROUND(E91*N91,2)</f>
        <v>0</v>
      </c>
      <c r="P91" s="172">
        <v>0</v>
      </c>
      <c r="Q91" s="172">
        <f>ROUND(E91*P91,2)</f>
        <v>0</v>
      </c>
      <c r="R91" s="172"/>
      <c r="S91" s="172" t="s">
        <v>360</v>
      </c>
      <c r="T91" s="173" t="s">
        <v>222</v>
      </c>
      <c r="U91" s="160">
        <v>0</v>
      </c>
      <c r="V91" s="160">
        <f>ROUND(E91*U91,2)</f>
        <v>0</v>
      </c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435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185" t="s">
        <v>1128</v>
      </c>
      <c r="D92" s="179"/>
      <c r="E92" s="18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248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185" t="s">
        <v>1129</v>
      </c>
      <c r="D93" s="179"/>
      <c r="E93" s="180">
        <v>28.01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248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x14ac:dyDescent="0.2">
      <c r="A94" s="153" t="s">
        <v>216</v>
      </c>
      <c r="B94" s="154" t="s">
        <v>181</v>
      </c>
      <c r="C94" s="175" t="s">
        <v>182</v>
      </c>
      <c r="D94" s="163"/>
      <c r="E94" s="164"/>
      <c r="F94" s="165"/>
      <c r="G94" s="165">
        <f>SUMIF(AG95:AG98,"&lt;&gt;NOR",G95:G98)</f>
        <v>0</v>
      </c>
      <c r="H94" s="165"/>
      <c r="I94" s="165">
        <f>SUM(I95:I98)</f>
        <v>0</v>
      </c>
      <c r="J94" s="165"/>
      <c r="K94" s="165">
        <f>SUM(K95:K98)</f>
        <v>0</v>
      </c>
      <c r="L94" s="165"/>
      <c r="M94" s="165">
        <f>SUM(M95:M98)</f>
        <v>0</v>
      </c>
      <c r="N94" s="165"/>
      <c r="O94" s="165">
        <f>SUM(O95:O98)</f>
        <v>0</v>
      </c>
      <c r="P94" s="165"/>
      <c r="Q94" s="165">
        <f>SUM(Q95:Q98)</f>
        <v>0</v>
      </c>
      <c r="R94" s="165"/>
      <c r="S94" s="165"/>
      <c r="T94" s="166"/>
      <c r="U94" s="162"/>
      <c r="V94" s="162">
        <f>SUM(V95:V98)</f>
        <v>16.310000000000002</v>
      </c>
      <c r="W94" s="162"/>
      <c r="AG94" t="s">
        <v>217</v>
      </c>
    </row>
    <row r="95" spans="1:60" outlineLevel="1" x14ac:dyDescent="0.2">
      <c r="A95" s="167">
        <v>25</v>
      </c>
      <c r="B95" s="168" t="s">
        <v>1130</v>
      </c>
      <c r="C95" s="176" t="s">
        <v>1131</v>
      </c>
      <c r="D95" s="169" t="s">
        <v>1132</v>
      </c>
      <c r="E95" s="170">
        <v>1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72">
        <v>0</v>
      </c>
      <c r="O95" s="172">
        <f>ROUND(E95*N95,2)</f>
        <v>0</v>
      </c>
      <c r="P95" s="172">
        <v>0</v>
      </c>
      <c r="Q95" s="172">
        <f>ROUND(E95*P95,2)</f>
        <v>0</v>
      </c>
      <c r="R95" s="172"/>
      <c r="S95" s="172" t="s">
        <v>221</v>
      </c>
      <c r="T95" s="173" t="s">
        <v>222</v>
      </c>
      <c r="U95" s="160">
        <v>12.21</v>
      </c>
      <c r="V95" s="160">
        <f>ROUND(E95*U95,2)</f>
        <v>12.21</v>
      </c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271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67">
        <v>26</v>
      </c>
      <c r="B96" s="168" t="s">
        <v>1133</v>
      </c>
      <c r="C96" s="176" t="s">
        <v>1134</v>
      </c>
      <c r="D96" s="169" t="s">
        <v>280</v>
      </c>
      <c r="E96" s="170">
        <v>41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2"/>
      <c r="S96" s="172" t="s">
        <v>221</v>
      </c>
      <c r="T96" s="173" t="s">
        <v>222</v>
      </c>
      <c r="U96" s="160">
        <v>0.1</v>
      </c>
      <c r="V96" s="160">
        <f>ROUND(E96*U96,2)</f>
        <v>4.0999999999999996</v>
      </c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271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67">
        <v>27</v>
      </c>
      <c r="B97" s="168" t="s">
        <v>1135</v>
      </c>
      <c r="C97" s="176" t="s">
        <v>1136</v>
      </c>
      <c r="D97" s="169" t="s">
        <v>1137</v>
      </c>
      <c r="E97" s="170">
        <v>3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2">
        <v>0</v>
      </c>
      <c r="O97" s="172">
        <f>ROUND(E97*N97,2)</f>
        <v>0</v>
      </c>
      <c r="P97" s="172">
        <v>0</v>
      </c>
      <c r="Q97" s="172">
        <f>ROUND(E97*P97,2)</f>
        <v>0</v>
      </c>
      <c r="R97" s="172"/>
      <c r="S97" s="172" t="s">
        <v>360</v>
      </c>
      <c r="T97" s="173" t="s">
        <v>222</v>
      </c>
      <c r="U97" s="160">
        <v>0</v>
      </c>
      <c r="V97" s="160">
        <f>ROUND(E97*U97,2)</f>
        <v>0</v>
      </c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271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67">
        <v>28</v>
      </c>
      <c r="B98" s="168" t="s">
        <v>950</v>
      </c>
      <c r="C98" s="176" t="s">
        <v>1138</v>
      </c>
      <c r="D98" s="169" t="s">
        <v>280</v>
      </c>
      <c r="E98" s="170">
        <v>41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0</v>
      </c>
      <c r="O98" s="172">
        <f>ROUND(E98*N98,2)</f>
        <v>0</v>
      </c>
      <c r="P98" s="172">
        <v>0</v>
      </c>
      <c r="Q98" s="172">
        <f>ROUND(E98*P98,2)</f>
        <v>0</v>
      </c>
      <c r="R98" s="172"/>
      <c r="S98" s="172" t="s">
        <v>360</v>
      </c>
      <c r="T98" s="173" t="s">
        <v>222</v>
      </c>
      <c r="U98" s="160">
        <v>0</v>
      </c>
      <c r="V98" s="160">
        <f>ROUND(E98*U98,2)</f>
        <v>0</v>
      </c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435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x14ac:dyDescent="0.2">
      <c r="A99" s="153" t="s">
        <v>216</v>
      </c>
      <c r="B99" s="154" t="s">
        <v>117</v>
      </c>
      <c r="C99" s="175" t="s">
        <v>130</v>
      </c>
      <c r="D99" s="163"/>
      <c r="E99" s="164"/>
      <c r="F99" s="165"/>
      <c r="G99" s="165">
        <f>SUMIF(AG100:AG116,"&lt;&gt;NOR",G100:G116)</f>
        <v>0</v>
      </c>
      <c r="H99" s="165"/>
      <c r="I99" s="165">
        <f>SUM(I100:I116)</f>
        <v>0</v>
      </c>
      <c r="J99" s="165"/>
      <c r="K99" s="165">
        <f>SUM(K100:K116)</f>
        <v>0</v>
      </c>
      <c r="L99" s="165"/>
      <c r="M99" s="165">
        <f>SUM(M100:M116)</f>
        <v>0</v>
      </c>
      <c r="N99" s="165"/>
      <c r="O99" s="165">
        <f>SUM(O100:O116)</f>
        <v>0</v>
      </c>
      <c r="P99" s="165"/>
      <c r="Q99" s="165">
        <f>SUM(Q100:Q116)</f>
        <v>0</v>
      </c>
      <c r="R99" s="165"/>
      <c r="S99" s="165"/>
      <c r="T99" s="166"/>
      <c r="U99" s="162"/>
      <c r="V99" s="162">
        <f>SUM(V100:V116)</f>
        <v>78.210000000000008</v>
      </c>
      <c r="W99" s="162"/>
      <c r="AG99" t="s">
        <v>217</v>
      </c>
    </row>
    <row r="100" spans="1:60" ht="22.5" outlineLevel="1" x14ac:dyDescent="0.2">
      <c r="A100" s="167">
        <v>29</v>
      </c>
      <c r="B100" s="168" t="s">
        <v>1139</v>
      </c>
      <c r="C100" s="176" t="s">
        <v>1140</v>
      </c>
      <c r="D100" s="169" t="s">
        <v>254</v>
      </c>
      <c r="E100" s="170">
        <v>61.2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2">
        <v>0</v>
      </c>
      <c r="O100" s="172">
        <f>ROUND(E100*N100,2)</f>
        <v>0</v>
      </c>
      <c r="P100" s="172">
        <v>0</v>
      </c>
      <c r="Q100" s="172">
        <f>ROUND(E100*P100,2)</f>
        <v>0</v>
      </c>
      <c r="R100" s="172" t="s">
        <v>315</v>
      </c>
      <c r="S100" s="172" t="s">
        <v>221</v>
      </c>
      <c r="T100" s="173" t="s">
        <v>222</v>
      </c>
      <c r="U100" s="160">
        <v>0.09</v>
      </c>
      <c r="V100" s="160">
        <f>ROUND(E100*U100,2)</f>
        <v>5.51</v>
      </c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271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247" t="s">
        <v>1141</v>
      </c>
      <c r="D101" s="248"/>
      <c r="E101" s="248"/>
      <c r="F101" s="248"/>
      <c r="G101" s="248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246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67">
        <v>30</v>
      </c>
      <c r="B102" s="168" t="s">
        <v>996</v>
      </c>
      <c r="C102" s="176" t="s">
        <v>997</v>
      </c>
      <c r="D102" s="169" t="s">
        <v>241</v>
      </c>
      <c r="E102" s="170">
        <v>2.88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 t="s">
        <v>998</v>
      </c>
      <c r="S102" s="172" t="s">
        <v>221</v>
      </c>
      <c r="T102" s="173" t="s">
        <v>222</v>
      </c>
      <c r="U102" s="160">
        <v>1.6950000000000001</v>
      </c>
      <c r="V102" s="160">
        <f>ROUND(E102*U102,2)</f>
        <v>4.88</v>
      </c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271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247" t="s">
        <v>999</v>
      </c>
      <c r="D103" s="248"/>
      <c r="E103" s="248"/>
      <c r="F103" s="248"/>
      <c r="G103" s="248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246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185" t="s">
        <v>1142</v>
      </c>
      <c r="D104" s="179"/>
      <c r="E104" s="18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248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185" t="s">
        <v>1143</v>
      </c>
      <c r="D105" s="179"/>
      <c r="E105" s="180">
        <v>2.88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248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ht="33.75" outlineLevel="1" x14ac:dyDescent="0.2">
      <c r="A106" s="167">
        <v>31</v>
      </c>
      <c r="B106" s="168" t="s">
        <v>1144</v>
      </c>
      <c r="C106" s="176" t="s">
        <v>1145</v>
      </c>
      <c r="D106" s="169" t="s">
        <v>310</v>
      </c>
      <c r="E106" s="170">
        <v>3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0</v>
      </c>
      <c r="O106" s="172">
        <f>ROUND(E106*N106,2)</f>
        <v>0</v>
      </c>
      <c r="P106" s="172">
        <v>0</v>
      </c>
      <c r="Q106" s="172">
        <f>ROUND(E106*P106,2)</f>
        <v>0</v>
      </c>
      <c r="R106" s="172" t="s">
        <v>998</v>
      </c>
      <c r="S106" s="172" t="s">
        <v>221</v>
      </c>
      <c r="T106" s="173" t="s">
        <v>222</v>
      </c>
      <c r="U106" s="160">
        <v>21.292000000000002</v>
      </c>
      <c r="V106" s="160">
        <f>ROUND(E106*U106,2)</f>
        <v>63.88</v>
      </c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271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47" t="s">
        <v>1146</v>
      </c>
      <c r="D107" s="248"/>
      <c r="E107" s="248"/>
      <c r="F107" s="248"/>
      <c r="G107" s="248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246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67">
        <v>32</v>
      </c>
      <c r="B108" s="168" t="s">
        <v>1147</v>
      </c>
      <c r="C108" s="176" t="s">
        <v>1148</v>
      </c>
      <c r="D108" s="169" t="s">
        <v>310</v>
      </c>
      <c r="E108" s="170">
        <v>3</v>
      </c>
      <c r="F108" s="171"/>
      <c r="G108" s="172">
        <f t="shared" ref="G108:G116" si="0">ROUND(E108*F108,2)</f>
        <v>0</v>
      </c>
      <c r="H108" s="171"/>
      <c r="I108" s="172">
        <f t="shared" ref="I108:I116" si="1">ROUND(E108*H108,2)</f>
        <v>0</v>
      </c>
      <c r="J108" s="171"/>
      <c r="K108" s="172">
        <f t="shared" ref="K108:K116" si="2">ROUND(E108*J108,2)</f>
        <v>0</v>
      </c>
      <c r="L108" s="172">
        <v>21</v>
      </c>
      <c r="M108" s="172">
        <f t="shared" ref="M108:M116" si="3">G108*(1+L108/100)</f>
        <v>0</v>
      </c>
      <c r="N108" s="172">
        <v>0</v>
      </c>
      <c r="O108" s="172">
        <f t="shared" ref="O108:O116" si="4">ROUND(E108*N108,2)</f>
        <v>0</v>
      </c>
      <c r="P108" s="172">
        <v>0</v>
      </c>
      <c r="Q108" s="172">
        <f t="shared" ref="Q108:Q116" si="5">ROUND(E108*P108,2)</f>
        <v>0</v>
      </c>
      <c r="R108" s="172" t="s">
        <v>998</v>
      </c>
      <c r="S108" s="172" t="s">
        <v>221</v>
      </c>
      <c r="T108" s="173" t="s">
        <v>222</v>
      </c>
      <c r="U108" s="160">
        <v>1.3140000000000001</v>
      </c>
      <c r="V108" s="160">
        <f t="shared" ref="V108:V116" si="6">ROUND(E108*U108,2)</f>
        <v>3.94</v>
      </c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271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67">
        <v>33</v>
      </c>
      <c r="B109" s="168" t="s">
        <v>1149</v>
      </c>
      <c r="C109" s="176" t="s">
        <v>1150</v>
      </c>
      <c r="D109" s="169" t="s">
        <v>917</v>
      </c>
      <c r="E109" s="170">
        <v>3</v>
      </c>
      <c r="F109" s="171"/>
      <c r="G109" s="172">
        <f t="shared" si="0"/>
        <v>0</v>
      </c>
      <c r="H109" s="171"/>
      <c r="I109" s="172">
        <f t="shared" si="1"/>
        <v>0</v>
      </c>
      <c r="J109" s="171"/>
      <c r="K109" s="172">
        <f t="shared" si="2"/>
        <v>0</v>
      </c>
      <c r="L109" s="172">
        <v>21</v>
      </c>
      <c r="M109" s="172">
        <f t="shared" si="3"/>
        <v>0</v>
      </c>
      <c r="N109" s="172">
        <v>0</v>
      </c>
      <c r="O109" s="172">
        <f t="shared" si="4"/>
        <v>0</v>
      </c>
      <c r="P109" s="172">
        <v>0</v>
      </c>
      <c r="Q109" s="172">
        <f t="shared" si="5"/>
        <v>0</v>
      </c>
      <c r="R109" s="172"/>
      <c r="S109" s="172" t="s">
        <v>360</v>
      </c>
      <c r="T109" s="173" t="s">
        <v>222</v>
      </c>
      <c r="U109" s="160">
        <v>0</v>
      </c>
      <c r="V109" s="160">
        <f t="shared" si="6"/>
        <v>0</v>
      </c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271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67">
        <v>34</v>
      </c>
      <c r="B110" s="168" t="s">
        <v>1151</v>
      </c>
      <c r="C110" s="176" t="s">
        <v>1152</v>
      </c>
      <c r="D110" s="169" t="s">
        <v>917</v>
      </c>
      <c r="E110" s="170">
        <v>1</v>
      </c>
      <c r="F110" s="171"/>
      <c r="G110" s="172">
        <f t="shared" si="0"/>
        <v>0</v>
      </c>
      <c r="H110" s="171"/>
      <c r="I110" s="172">
        <f t="shared" si="1"/>
        <v>0</v>
      </c>
      <c r="J110" s="171"/>
      <c r="K110" s="172">
        <f t="shared" si="2"/>
        <v>0</v>
      </c>
      <c r="L110" s="172">
        <v>21</v>
      </c>
      <c r="M110" s="172">
        <f t="shared" si="3"/>
        <v>0</v>
      </c>
      <c r="N110" s="172">
        <v>0</v>
      </c>
      <c r="O110" s="172">
        <f t="shared" si="4"/>
        <v>0</v>
      </c>
      <c r="P110" s="172">
        <v>0</v>
      </c>
      <c r="Q110" s="172">
        <f t="shared" si="5"/>
        <v>0</v>
      </c>
      <c r="R110" s="172"/>
      <c r="S110" s="172" t="s">
        <v>360</v>
      </c>
      <c r="T110" s="173" t="s">
        <v>222</v>
      </c>
      <c r="U110" s="160">
        <v>0</v>
      </c>
      <c r="V110" s="160">
        <f t="shared" si="6"/>
        <v>0</v>
      </c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1153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67">
        <v>35</v>
      </c>
      <c r="B111" s="168" t="s">
        <v>1154</v>
      </c>
      <c r="C111" s="176" t="s">
        <v>1155</v>
      </c>
      <c r="D111" s="169" t="s">
        <v>917</v>
      </c>
      <c r="E111" s="170">
        <v>1</v>
      </c>
      <c r="F111" s="171"/>
      <c r="G111" s="172">
        <f t="shared" si="0"/>
        <v>0</v>
      </c>
      <c r="H111" s="171"/>
      <c r="I111" s="172">
        <f t="shared" si="1"/>
        <v>0</v>
      </c>
      <c r="J111" s="171"/>
      <c r="K111" s="172">
        <f t="shared" si="2"/>
        <v>0</v>
      </c>
      <c r="L111" s="172">
        <v>21</v>
      </c>
      <c r="M111" s="172">
        <f t="shared" si="3"/>
        <v>0</v>
      </c>
      <c r="N111" s="172">
        <v>0</v>
      </c>
      <c r="O111" s="172">
        <f t="shared" si="4"/>
        <v>0</v>
      </c>
      <c r="P111" s="172">
        <v>0</v>
      </c>
      <c r="Q111" s="172">
        <f t="shared" si="5"/>
        <v>0</v>
      </c>
      <c r="R111" s="172"/>
      <c r="S111" s="172" t="s">
        <v>360</v>
      </c>
      <c r="T111" s="173" t="s">
        <v>222</v>
      </c>
      <c r="U111" s="160">
        <v>0</v>
      </c>
      <c r="V111" s="160">
        <f t="shared" si="6"/>
        <v>0</v>
      </c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435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67">
        <v>36</v>
      </c>
      <c r="B112" s="168" t="s">
        <v>1156</v>
      </c>
      <c r="C112" s="176" t="s">
        <v>1157</v>
      </c>
      <c r="D112" s="169" t="s">
        <v>917</v>
      </c>
      <c r="E112" s="170">
        <v>3</v>
      </c>
      <c r="F112" s="171"/>
      <c r="G112" s="172">
        <f t="shared" si="0"/>
        <v>0</v>
      </c>
      <c r="H112" s="171"/>
      <c r="I112" s="172">
        <f t="shared" si="1"/>
        <v>0</v>
      </c>
      <c r="J112" s="171"/>
      <c r="K112" s="172">
        <f t="shared" si="2"/>
        <v>0</v>
      </c>
      <c r="L112" s="172">
        <v>21</v>
      </c>
      <c r="M112" s="172">
        <f t="shared" si="3"/>
        <v>0</v>
      </c>
      <c r="N112" s="172">
        <v>0</v>
      </c>
      <c r="O112" s="172">
        <f t="shared" si="4"/>
        <v>0</v>
      </c>
      <c r="P112" s="172">
        <v>0</v>
      </c>
      <c r="Q112" s="172">
        <f t="shared" si="5"/>
        <v>0</v>
      </c>
      <c r="R112" s="172"/>
      <c r="S112" s="172" t="s">
        <v>360</v>
      </c>
      <c r="T112" s="173" t="s">
        <v>222</v>
      </c>
      <c r="U112" s="160">
        <v>0</v>
      </c>
      <c r="V112" s="160">
        <f t="shared" si="6"/>
        <v>0</v>
      </c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435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67">
        <v>37</v>
      </c>
      <c r="B113" s="168" t="s">
        <v>1158</v>
      </c>
      <c r="C113" s="176" t="s">
        <v>1159</v>
      </c>
      <c r="D113" s="169" t="s">
        <v>917</v>
      </c>
      <c r="E113" s="170">
        <v>3</v>
      </c>
      <c r="F113" s="171"/>
      <c r="G113" s="172">
        <f t="shared" si="0"/>
        <v>0</v>
      </c>
      <c r="H113" s="171"/>
      <c r="I113" s="172">
        <f t="shared" si="1"/>
        <v>0</v>
      </c>
      <c r="J113" s="171"/>
      <c r="K113" s="172">
        <f t="shared" si="2"/>
        <v>0</v>
      </c>
      <c r="L113" s="172">
        <v>21</v>
      </c>
      <c r="M113" s="172">
        <f t="shared" si="3"/>
        <v>0</v>
      </c>
      <c r="N113" s="172">
        <v>0</v>
      </c>
      <c r="O113" s="172">
        <f t="shared" si="4"/>
        <v>0</v>
      </c>
      <c r="P113" s="172">
        <v>0</v>
      </c>
      <c r="Q113" s="172">
        <f t="shared" si="5"/>
        <v>0</v>
      </c>
      <c r="R113" s="172"/>
      <c r="S113" s="172" t="s">
        <v>360</v>
      </c>
      <c r="T113" s="173" t="s">
        <v>222</v>
      </c>
      <c r="U113" s="160">
        <v>0</v>
      </c>
      <c r="V113" s="160">
        <f t="shared" si="6"/>
        <v>0</v>
      </c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435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67">
        <v>38</v>
      </c>
      <c r="B114" s="168" t="s">
        <v>1160</v>
      </c>
      <c r="C114" s="176" t="s">
        <v>1161</v>
      </c>
      <c r="D114" s="169" t="s">
        <v>917</v>
      </c>
      <c r="E114" s="170">
        <v>1</v>
      </c>
      <c r="F114" s="171"/>
      <c r="G114" s="172">
        <f t="shared" si="0"/>
        <v>0</v>
      </c>
      <c r="H114" s="171"/>
      <c r="I114" s="172">
        <f t="shared" si="1"/>
        <v>0</v>
      </c>
      <c r="J114" s="171"/>
      <c r="K114" s="172">
        <f t="shared" si="2"/>
        <v>0</v>
      </c>
      <c r="L114" s="172">
        <v>21</v>
      </c>
      <c r="M114" s="172">
        <f t="shared" si="3"/>
        <v>0</v>
      </c>
      <c r="N114" s="172">
        <v>0</v>
      </c>
      <c r="O114" s="172">
        <f t="shared" si="4"/>
        <v>0</v>
      </c>
      <c r="P114" s="172">
        <v>0</v>
      </c>
      <c r="Q114" s="172">
        <f t="shared" si="5"/>
        <v>0</v>
      </c>
      <c r="R114" s="172"/>
      <c r="S114" s="172" t="s">
        <v>360</v>
      </c>
      <c r="T114" s="173" t="s">
        <v>222</v>
      </c>
      <c r="U114" s="160">
        <v>0</v>
      </c>
      <c r="V114" s="160">
        <f t="shared" si="6"/>
        <v>0</v>
      </c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435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67">
        <v>39</v>
      </c>
      <c r="B115" s="168" t="s">
        <v>1151</v>
      </c>
      <c r="C115" s="176" t="s">
        <v>1162</v>
      </c>
      <c r="D115" s="169" t="s">
        <v>917</v>
      </c>
      <c r="E115" s="170">
        <v>1</v>
      </c>
      <c r="F115" s="171"/>
      <c r="G115" s="172">
        <f t="shared" si="0"/>
        <v>0</v>
      </c>
      <c r="H115" s="171"/>
      <c r="I115" s="172">
        <f t="shared" si="1"/>
        <v>0</v>
      </c>
      <c r="J115" s="171"/>
      <c r="K115" s="172">
        <f t="shared" si="2"/>
        <v>0</v>
      </c>
      <c r="L115" s="172">
        <v>21</v>
      </c>
      <c r="M115" s="172">
        <f t="shared" si="3"/>
        <v>0</v>
      </c>
      <c r="N115" s="172">
        <v>0</v>
      </c>
      <c r="O115" s="172">
        <f t="shared" si="4"/>
        <v>0</v>
      </c>
      <c r="P115" s="172">
        <v>0</v>
      </c>
      <c r="Q115" s="172">
        <f t="shared" si="5"/>
        <v>0</v>
      </c>
      <c r="R115" s="172"/>
      <c r="S115" s="172" t="s">
        <v>360</v>
      </c>
      <c r="T115" s="173" t="s">
        <v>222</v>
      </c>
      <c r="U115" s="160">
        <v>0</v>
      </c>
      <c r="V115" s="160">
        <f t="shared" si="6"/>
        <v>0</v>
      </c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435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67">
        <v>40</v>
      </c>
      <c r="B116" s="168" t="s">
        <v>1163</v>
      </c>
      <c r="C116" s="176" t="s">
        <v>1164</v>
      </c>
      <c r="D116" s="169" t="s">
        <v>917</v>
      </c>
      <c r="E116" s="170">
        <v>1</v>
      </c>
      <c r="F116" s="171"/>
      <c r="G116" s="172">
        <f t="shared" si="0"/>
        <v>0</v>
      </c>
      <c r="H116" s="171"/>
      <c r="I116" s="172">
        <f t="shared" si="1"/>
        <v>0</v>
      </c>
      <c r="J116" s="171"/>
      <c r="K116" s="172">
        <f t="shared" si="2"/>
        <v>0</v>
      </c>
      <c r="L116" s="172">
        <v>21</v>
      </c>
      <c r="M116" s="172">
        <f t="shared" si="3"/>
        <v>0</v>
      </c>
      <c r="N116" s="172">
        <v>0</v>
      </c>
      <c r="O116" s="172">
        <f t="shared" si="4"/>
        <v>0</v>
      </c>
      <c r="P116" s="172">
        <v>0</v>
      </c>
      <c r="Q116" s="172">
        <f t="shared" si="5"/>
        <v>0</v>
      </c>
      <c r="R116" s="172"/>
      <c r="S116" s="172" t="s">
        <v>360</v>
      </c>
      <c r="T116" s="173" t="s">
        <v>222</v>
      </c>
      <c r="U116" s="160">
        <v>0</v>
      </c>
      <c r="V116" s="160">
        <f t="shared" si="6"/>
        <v>0</v>
      </c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435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x14ac:dyDescent="0.2">
      <c r="A117" s="153" t="s">
        <v>216</v>
      </c>
      <c r="B117" s="154" t="s">
        <v>119</v>
      </c>
      <c r="C117" s="175" t="s">
        <v>131</v>
      </c>
      <c r="D117" s="163"/>
      <c r="E117" s="164"/>
      <c r="F117" s="165"/>
      <c r="G117" s="165">
        <f>SUMIF(AG118:AG135,"&lt;&gt;NOR",G118:G135)</f>
        <v>0</v>
      </c>
      <c r="H117" s="165"/>
      <c r="I117" s="165">
        <f>SUM(I118:I135)</f>
        <v>0</v>
      </c>
      <c r="J117" s="165"/>
      <c r="K117" s="165">
        <f>SUM(K118:K135)</f>
        <v>0</v>
      </c>
      <c r="L117" s="165"/>
      <c r="M117" s="165">
        <f>SUM(M118:M135)</f>
        <v>0</v>
      </c>
      <c r="N117" s="165"/>
      <c r="O117" s="165">
        <f>SUM(O118:O135)</f>
        <v>0</v>
      </c>
      <c r="P117" s="165"/>
      <c r="Q117" s="165">
        <f>SUM(Q118:Q135)</f>
        <v>0</v>
      </c>
      <c r="R117" s="165"/>
      <c r="S117" s="165"/>
      <c r="T117" s="166"/>
      <c r="U117" s="162"/>
      <c r="V117" s="162">
        <f>SUM(V118:V135)</f>
        <v>32.129999999999995</v>
      </c>
      <c r="W117" s="162"/>
      <c r="AG117" t="s">
        <v>217</v>
      </c>
    </row>
    <row r="118" spans="1:60" outlineLevel="1" x14ac:dyDescent="0.2">
      <c r="A118" s="167">
        <v>41</v>
      </c>
      <c r="B118" s="168" t="s">
        <v>1165</v>
      </c>
      <c r="C118" s="176" t="s">
        <v>1166</v>
      </c>
      <c r="D118" s="169" t="s">
        <v>254</v>
      </c>
      <c r="E118" s="170">
        <v>84.6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315</v>
      </c>
      <c r="S118" s="172" t="s">
        <v>221</v>
      </c>
      <c r="T118" s="173" t="s">
        <v>222</v>
      </c>
      <c r="U118" s="160">
        <v>1.6E-2</v>
      </c>
      <c r="V118" s="160">
        <f>ROUND(E118*U118,2)</f>
        <v>1.35</v>
      </c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271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247" t="s">
        <v>1167</v>
      </c>
      <c r="D119" s="248"/>
      <c r="E119" s="248"/>
      <c r="F119" s="248"/>
      <c r="G119" s="248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246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185" t="s">
        <v>1168</v>
      </c>
      <c r="D120" s="179"/>
      <c r="E120" s="18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248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85" t="s">
        <v>1169</v>
      </c>
      <c r="D121" s="179"/>
      <c r="E121" s="18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248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85" t="s">
        <v>1032</v>
      </c>
      <c r="D122" s="179"/>
      <c r="E122" s="180">
        <v>84.6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248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67">
        <v>42</v>
      </c>
      <c r="B123" s="168" t="s">
        <v>1170</v>
      </c>
      <c r="C123" s="176" t="s">
        <v>1171</v>
      </c>
      <c r="D123" s="169" t="s">
        <v>254</v>
      </c>
      <c r="E123" s="170">
        <v>84.6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2">
        <v>0</v>
      </c>
      <c r="O123" s="172">
        <f>ROUND(E123*N123,2)</f>
        <v>0</v>
      </c>
      <c r="P123" s="172">
        <v>0</v>
      </c>
      <c r="Q123" s="172">
        <f>ROUND(E123*P123,2)</f>
        <v>0</v>
      </c>
      <c r="R123" s="172" t="s">
        <v>315</v>
      </c>
      <c r="S123" s="172" t="s">
        <v>221</v>
      </c>
      <c r="T123" s="173" t="s">
        <v>222</v>
      </c>
      <c r="U123" s="160">
        <v>5.5E-2</v>
      </c>
      <c r="V123" s="160">
        <f>ROUND(E123*U123,2)</f>
        <v>4.6500000000000004</v>
      </c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271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247" t="s">
        <v>1172</v>
      </c>
      <c r="D124" s="248"/>
      <c r="E124" s="248"/>
      <c r="F124" s="248"/>
      <c r="G124" s="248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246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83" t="str">
        <f>C124</f>
        <v>kamenivo hrubé drcené vel. 32 - 63 mm s výplňovým kamenivem (vibrovaný štěrk), s rozprostřením, vlhčením a zhutněním</v>
      </c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185" t="s">
        <v>1168</v>
      </c>
      <c r="D125" s="179"/>
      <c r="E125" s="18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248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185" t="s">
        <v>1169</v>
      </c>
      <c r="D126" s="179"/>
      <c r="E126" s="18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248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57"/>
      <c r="B127" s="158"/>
      <c r="C127" s="185" t="s">
        <v>1032</v>
      </c>
      <c r="D127" s="179"/>
      <c r="E127" s="180">
        <v>84.6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248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ht="22.5" outlineLevel="1" x14ac:dyDescent="0.2">
      <c r="A128" s="167">
        <v>43</v>
      </c>
      <c r="B128" s="168" t="s">
        <v>1173</v>
      </c>
      <c r="C128" s="176" t="s">
        <v>1174</v>
      </c>
      <c r="D128" s="169" t="s">
        <v>254</v>
      </c>
      <c r="E128" s="170">
        <v>23.4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21</v>
      </c>
      <c r="M128" s="172">
        <f>G128*(1+L128/100)</f>
        <v>0</v>
      </c>
      <c r="N128" s="172">
        <v>0</v>
      </c>
      <c r="O128" s="172">
        <f>ROUND(E128*N128,2)</f>
        <v>0</v>
      </c>
      <c r="P128" s="172">
        <v>0</v>
      </c>
      <c r="Q128" s="172">
        <f>ROUND(E128*P128,2)</f>
        <v>0</v>
      </c>
      <c r="R128" s="172" t="s">
        <v>315</v>
      </c>
      <c r="S128" s="172" t="s">
        <v>221</v>
      </c>
      <c r="T128" s="173" t="s">
        <v>222</v>
      </c>
      <c r="U128" s="160">
        <v>6.4000000000000001E-2</v>
      </c>
      <c r="V128" s="160">
        <f>ROUND(E128*U128,2)</f>
        <v>1.5</v>
      </c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271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247" t="s">
        <v>1167</v>
      </c>
      <c r="D129" s="248"/>
      <c r="E129" s="248"/>
      <c r="F129" s="248"/>
      <c r="G129" s="248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246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ht="22.5" outlineLevel="1" x14ac:dyDescent="0.2">
      <c r="A130" s="167">
        <v>44</v>
      </c>
      <c r="B130" s="168" t="s">
        <v>1175</v>
      </c>
      <c r="C130" s="176" t="s">
        <v>1176</v>
      </c>
      <c r="D130" s="169" t="s">
        <v>254</v>
      </c>
      <c r="E130" s="170">
        <v>23.4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2">
        <v>0</v>
      </c>
      <c r="O130" s="172">
        <f>ROUND(E130*N130,2)</f>
        <v>0</v>
      </c>
      <c r="P130" s="172">
        <v>0</v>
      </c>
      <c r="Q130" s="172">
        <f>ROUND(E130*P130,2)</f>
        <v>0</v>
      </c>
      <c r="R130" s="172" t="s">
        <v>315</v>
      </c>
      <c r="S130" s="172" t="s">
        <v>221</v>
      </c>
      <c r="T130" s="173" t="s">
        <v>222</v>
      </c>
      <c r="U130" s="160">
        <v>7.2000000000000008E-2</v>
      </c>
      <c r="V130" s="160">
        <f>ROUND(E130*U130,2)</f>
        <v>1.68</v>
      </c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271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ht="22.5" outlineLevel="1" x14ac:dyDescent="0.2">
      <c r="A131" s="167">
        <v>45</v>
      </c>
      <c r="B131" s="168" t="s">
        <v>1177</v>
      </c>
      <c r="C131" s="176" t="s">
        <v>1178</v>
      </c>
      <c r="D131" s="169" t="s">
        <v>254</v>
      </c>
      <c r="E131" s="170">
        <v>61.2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2">
        <v>0</v>
      </c>
      <c r="O131" s="172">
        <f>ROUND(E131*N131,2)</f>
        <v>0</v>
      </c>
      <c r="P131" s="172">
        <v>0</v>
      </c>
      <c r="Q131" s="172">
        <f>ROUND(E131*P131,2)</f>
        <v>0</v>
      </c>
      <c r="R131" s="172" t="s">
        <v>315</v>
      </c>
      <c r="S131" s="172" t="s">
        <v>221</v>
      </c>
      <c r="T131" s="173" t="s">
        <v>222</v>
      </c>
      <c r="U131" s="160">
        <v>0.375</v>
      </c>
      <c r="V131" s="160">
        <f>ROUND(E131*U131,2)</f>
        <v>22.95</v>
      </c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271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ht="22.5" outlineLevel="1" x14ac:dyDescent="0.2">
      <c r="A132" s="157"/>
      <c r="B132" s="158"/>
      <c r="C132" s="247" t="s">
        <v>319</v>
      </c>
      <c r="D132" s="248"/>
      <c r="E132" s="248"/>
      <c r="F132" s="248"/>
      <c r="G132" s="248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246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83" t="str">
        <f>C132</f>
        <v>komunikací pro pěší do velikosti dlaždic 0,25 m2 s provedením lože do tl. 30 mm, s vyplněním spár a se smetením přebytečného materiálu na vzdálenost do 3 m</v>
      </c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67">
        <v>46</v>
      </c>
      <c r="B133" s="168" t="s">
        <v>1179</v>
      </c>
      <c r="C133" s="176" t="s">
        <v>1180</v>
      </c>
      <c r="D133" s="169" t="s">
        <v>1181</v>
      </c>
      <c r="E133" s="170">
        <v>18.36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0</v>
      </c>
      <c r="O133" s="172">
        <f>ROUND(E133*N133,2)</f>
        <v>0</v>
      </c>
      <c r="P133" s="172">
        <v>0</v>
      </c>
      <c r="Q133" s="172">
        <f>ROUND(E133*P133,2)</f>
        <v>0</v>
      </c>
      <c r="R133" s="172"/>
      <c r="S133" s="172" t="s">
        <v>360</v>
      </c>
      <c r="T133" s="173" t="s">
        <v>222</v>
      </c>
      <c r="U133" s="160">
        <v>0</v>
      </c>
      <c r="V133" s="160">
        <f>ROUND(E133*U133,2)</f>
        <v>0</v>
      </c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435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185" t="s">
        <v>1182</v>
      </c>
      <c r="D134" s="179"/>
      <c r="E134" s="18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248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85" t="s">
        <v>1183</v>
      </c>
      <c r="D135" s="179"/>
      <c r="E135" s="180">
        <v>18.36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248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x14ac:dyDescent="0.2">
      <c r="A136" s="153" t="s">
        <v>216</v>
      </c>
      <c r="B136" s="154" t="s">
        <v>138</v>
      </c>
      <c r="C136" s="175" t="s">
        <v>139</v>
      </c>
      <c r="D136" s="163"/>
      <c r="E136" s="164"/>
      <c r="F136" s="165"/>
      <c r="G136" s="165">
        <f>SUMIF(AG137:AG146,"&lt;&gt;NOR",G137:G146)</f>
        <v>0</v>
      </c>
      <c r="H136" s="165"/>
      <c r="I136" s="165">
        <f>SUM(I137:I146)</f>
        <v>0</v>
      </c>
      <c r="J136" s="165"/>
      <c r="K136" s="165">
        <f>SUM(K137:K146)</f>
        <v>0</v>
      </c>
      <c r="L136" s="165"/>
      <c r="M136" s="165">
        <f>SUM(M137:M146)</f>
        <v>0</v>
      </c>
      <c r="N136" s="165"/>
      <c r="O136" s="165">
        <f>SUM(O137:O146)</f>
        <v>0</v>
      </c>
      <c r="P136" s="165"/>
      <c r="Q136" s="165">
        <f>SUM(Q137:Q146)</f>
        <v>0</v>
      </c>
      <c r="R136" s="165"/>
      <c r="S136" s="165"/>
      <c r="T136" s="166"/>
      <c r="U136" s="162"/>
      <c r="V136" s="162">
        <f>SUM(V137:V146)</f>
        <v>3.42</v>
      </c>
      <c r="W136" s="162"/>
      <c r="AG136" t="s">
        <v>217</v>
      </c>
    </row>
    <row r="137" spans="1:60" outlineLevel="1" x14ac:dyDescent="0.2">
      <c r="A137" s="167">
        <v>47</v>
      </c>
      <c r="B137" s="168" t="s">
        <v>1184</v>
      </c>
      <c r="C137" s="176" t="s">
        <v>1185</v>
      </c>
      <c r="D137" s="169" t="s">
        <v>280</v>
      </c>
      <c r="E137" s="170">
        <v>32.5</v>
      </c>
      <c r="F137" s="171"/>
      <c r="G137" s="172">
        <f>ROUND(E137*F137,2)</f>
        <v>0</v>
      </c>
      <c r="H137" s="171"/>
      <c r="I137" s="172">
        <f>ROUND(E137*H137,2)</f>
        <v>0</v>
      </c>
      <c r="J137" s="171"/>
      <c r="K137" s="172">
        <f>ROUND(E137*J137,2)</f>
        <v>0</v>
      </c>
      <c r="L137" s="172">
        <v>21</v>
      </c>
      <c r="M137" s="172">
        <f>G137*(1+L137/100)</f>
        <v>0</v>
      </c>
      <c r="N137" s="172">
        <v>0</v>
      </c>
      <c r="O137" s="172">
        <f>ROUND(E137*N137,2)</f>
        <v>0</v>
      </c>
      <c r="P137" s="172">
        <v>0</v>
      </c>
      <c r="Q137" s="172">
        <f>ROUND(E137*P137,2)</f>
        <v>0</v>
      </c>
      <c r="R137" s="172" t="s">
        <v>998</v>
      </c>
      <c r="S137" s="172" t="s">
        <v>221</v>
      </c>
      <c r="T137" s="173" t="s">
        <v>222</v>
      </c>
      <c r="U137" s="160">
        <v>0.08</v>
      </c>
      <c r="V137" s="160">
        <f>ROUND(E137*U137,2)</f>
        <v>2.6</v>
      </c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271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247" t="s">
        <v>1186</v>
      </c>
      <c r="D138" s="248"/>
      <c r="E138" s="248"/>
      <c r="F138" s="248"/>
      <c r="G138" s="248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246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185" t="s">
        <v>1187</v>
      </c>
      <c r="D139" s="179"/>
      <c r="E139" s="18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248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185" t="s">
        <v>1188</v>
      </c>
      <c r="D140" s="179"/>
      <c r="E140" s="180">
        <v>32.5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248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67">
        <v>48</v>
      </c>
      <c r="B141" s="168" t="s">
        <v>1189</v>
      </c>
      <c r="C141" s="176" t="s">
        <v>1190</v>
      </c>
      <c r="D141" s="169" t="s">
        <v>280</v>
      </c>
      <c r="E141" s="170">
        <v>8.5</v>
      </c>
      <c r="F141" s="171"/>
      <c r="G141" s="172">
        <f>ROUND(E141*F141,2)</f>
        <v>0</v>
      </c>
      <c r="H141" s="171"/>
      <c r="I141" s="172">
        <f>ROUND(E141*H141,2)</f>
        <v>0</v>
      </c>
      <c r="J141" s="171"/>
      <c r="K141" s="172">
        <f>ROUND(E141*J141,2)</f>
        <v>0</v>
      </c>
      <c r="L141" s="172">
        <v>21</v>
      </c>
      <c r="M141" s="172">
        <f>G141*(1+L141/100)</f>
        <v>0</v>
      </c>
      <c r="N141" s="172">
        <v>0</v>
      </c>
      <c r="O141" s="172">
        <f>ROUND(E141*N141,2)</f>
        <v>0</v>
      </c>
      <c r="P141" s="172">
        <v>0</v>
      </c>
      <c r="Q141" s="172">
        <f>ROUND(E141*P141,2)</f>
        <v>0</v>
      </c>
      <c r="R141" s="172" t="s">
        <v>998</v>
      </c>
      <c r="S141" s="172" t="s">
        <v>221</v>
      </c>
      <c r="T141" s="173" t="s">
        <v>222</v>
      </c>
      <c r="U141" s="160">
        <v>9.7000000000000003E-2</v>
      </c>
      <c r="V141" s="160">
        <f>ROUND(E141*U141,2)</f>
        <v>0.82</v>
      </c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271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247" t="s">
        <v>1186</v>
      </c>
      <c r="D142" s="248"/>
      <c r="E142" s="248"/>
      <c r="F142" s="248"/>
      <c r="G142" s="248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246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67">
        <v>49</v>
      </c>
      <c r="B143" s="168" t="s">
        <v>1191</v>
      </c>
      <c r="C143" s="176" t="s">
        <v>1192</v>
      </c>
      <c r="D143" s="169" t="s">
        <v>917</v>
      </c>
      <c r="E143" s="170">
        <v>6.63</v>
      </c>
      <c r="F143" s="171"/>
      <c r="G143" s="172">
        <f>ROUND(E143*F143,2)</f>
        <v>0</v>
      </c>
      <c r="H143" s="171"/>
      <c r="I143" s="172">
        <f>ROUND(E143*H143,2)</f>
        <v>0</v>
      </c>
      <c r="J143" s="171"/>
      <c r="K143" s="172">
        <f>ROUND(E143*J143,2)</f>
        <v>0</v>
      </c>
      <c r="L143" s="172">
        <v>21</v>
      </c>
      <c r="M143" s="172">
        <f>G143*(1+L143/100)</f>
        <v>0</v>
      </c>
      <c r="N143" s="172">
        <v>0</v>
      </c>
      <c r="O143" s="172">
        <f>ROUND(E143*N143,2)</f>
        <v>0</v>
      </c>
      <c r="P143" s="172">
        <v>0</v>
      </c>
      <c r="Q143" s="172">
        <f>ROUND(E143*P143,2)</f>
        <v>0</v>
      </c>
      <c r="R143" s="172"/>
      <c r="S143" s="172" t="s">
        <v>360</v>
      </c>
      <c r="T143" s="173" t="s">
        <v>222</v>
      </c>
      <c r="U143" s="160">
        <v>0</v>
      </c>
      <c r="V143" s="160">
        <f>ROUND(E143*U143,2)</f>
        <v>0</v>
      </c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435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185" t="s">
        <v>1193</v>
      </c>
      <c r="D144" s="179"/>
      <c r="E144" s="18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248</v>
      </c>
      <c r="AH144" s="150">
        <v>0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185" t="s">
        <v>1194</v>
      </c>
      <c r="D145" s="179"/>
      <c r="E145" s="180">
        <v>6.63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248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67">
        <v>50</v>
      </c>
      <c r="B146" s="168" t="s">
        <v>1195</v>
      </c>
      <c r="C146" s="176" t="s">
        <v>1196</v>
      </c>
      <c r="D146" s="169" t="s">
        <v>917</v>
      </c>
      <c r="E146" s="170">
        <v>1.7340000000000002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0</v>
      </c>
      <c r="O146" s="172">
        <f>ROUND(E146*N146,2)</f>
        <v>0</v>
      </c>
      <c r="P146" s="172">
        <v>0</v>
      </c>
      <c r="Q146" s="172">
        <f>ROUND(E146*P146,2)</f>
        <v>0</v>
      </c>
      <c r="R146" s="172"/>
      <c r="S146" s="172" t="s">
        <v>360</v>
      </c>
      <c r="T146" s="173" t="s">
        <v>222</v>
      </c>
      <c r="U146" s="160">
        <v>0</v>
      </c>
      <c r="V146" s="160">
        <f>ROUND(E146*U146,2)</f>
        <v>0</v>
      </c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435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x14ac:dyDescent="0.2">
      <c r="A147" s="153" t="s">
        <v>216</v>
      </c>
      <c r="B147" s="154" t="s">
        <v>140</v>
      </c>
      <c r="C147" s="175" t="s">
        <v>141</v>
      </c>
      <c r="D147" s="163"/>
      <c r="E147" s="164"/>
      <c r="F147" s="165"/>
      <c r="G147" s="165">
        <f>SUMIF(AG148:AG173,"&lt;&gt;NOR",G148:G173)</f>
        <v>0</v>
      </c>
      <c r="H147" s="165"/>
      <c r="I147" s="165">
        <f>SUM(I148:I173)</f>
        <v>0</v>
      </c>
      <c r="J147" s="165"/>
      <c r="K147" s="165">
        <f>SUM(K148:K173)</f>
        <v>0</v>
      </c>
      <c r="L147" s="165"/>
      <c r="M147" s="165">
        <f>SUM(M148:M173)</f>
        <v>0</v>
      </c>
      <c r="N147" s="165"/>
      <c r="O147" s="165">
        <f>SUM(O148:O173)</f>
        <v>0</v>
      </c>
      <c r="P147" s="165"/>
      <c r="Q147" s="165">
        <f>SUM(Q148:Q173)</f>
        <v>0</v>
      </c>
      <c r="R147" s="165"/>
      <c r="S147" s="165"/>
      <c r="T147" s="166"/>
      <c r="U147" s="162"/>
      <c r="V147" s="162">
        <f>SUM(V148:V173)</f>
        <v>52.74</v>
      </c>
      <c r="W147" s="162"/>
      <c r="AG147" t="s">
        <v>217</v>
      </c>
    </row>
    <row r="148" spans="1:60" ht="22.5" outlineLevel="1" x14ac:dyDescent="0.2">
      <c r="A148" s="167">
        <v>51</v>
      </c>
      <c r="B148" s="168" t="s">
        <v>1197</v>
      </c>
      <c r="C148" s="176" t="s">
        <v>1198</v>
      </c>
      <c r="D148" s="169" t="s">
        <v>280</v>
      </c>
      <c r="E148" s="170">
        <v>4</v>
      </c>
      <c r="F148" s="171"/>
      <c r="G148" s="172">
        <f>ROUND(E148*F148,2)</f>
        <v>0</v>
      </c>
      <c r="H148" s="171"/>
      <c r="I148" s="172">
        <f>ROUND(E148*H148,2)</f>
        <v>0</v>
      </c>
      <c r="J148" s="171"/>
      <c r="K148" s="172">
        <f>ROUND(E148*J148,2)</f>
        <v>0</v>
      </c>
      <c r="L148" s="172">
        <v>21</v>
      </c>
      <c r="M148" s="172">
        <f>G148*(1+L148/100)</f>
        <v>0</v>
      </c>
      <c r="N148" s="172">
        <v>0</v>
      </c>
      <c r="O148" s="172">
        <f>ROUND(E148*N148,2)</f>
        <v>0</v>
      </c>
      <c r="P148" s="172">
        <v>0</v>
      </c>
      <c r="Q148" s="172">
        <f>ROUND(E148*P148,2)</f>
        <v>0</v>
      </c>
      <c r="R148" s="172" t="s">
        <v>315</v>
      </c>
      <c r="S148" s="172" t="s">
        <v>221</v>
      </c>
      <c r="T148" s="173" t="s">
        <v>222</v>
      </c>
      <c r="U148" s="160">
        <v>8.5000000000000006E-2</v>
      </c>
      <c r="V148" s="160">
        <f>ROUND(E148*U148,2)</f>
        <v>0.34</v>
      </c>
      <c r="W148" s="16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271</v>
      </c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247" t="s">
        <v>1199</v>
      </c>
      <c r="D149" s="248"/>
      <c r="E149" s="248"/>
      <c r="F149" s="248"/>
      <c r="G149" s="248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246</v>
      </c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67">
        <v>52</v>
      </c>
      <c r="B150" s="168" t="s">
        <v>1200</v>
      </c>
      <c r="C150" s="176" t="s">
        <v>1201</v>
      </c>
      <c r="D150" s="169" t="s">
        <v>280</v>
      </c>
      <c r="E150" s="170">
        <v>27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0</v>
      </c>
      <c r="O150" s="172">
        <f>ROUND(E150*N150,2)</f>
        <v>0</v>
      </c>
      <c r="P150" s="172">
        <v>0</v>
      </c>
      <c r="Q150" s="172">
        <f>ROUND(E150*P150,2)</f>
        <v>0</v>
      </c>
      <c r="R150" s="172" t="s">
        <v>364</v>
      </c>
      <c r="S150" s="172" t="s">
        <v>221</v>
      </c>
      <c r="T150" s="173" t="s">
        <v>222</v>
      </c>
      <c r="U150" s="160">
        <v>1.4520000000000002</v>
      </c>
      <c r="V150" s="160">
        <f>ROUND(E150*U150,2)</f>
        <v>39.200000000000003</v>
      </c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271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247" t="s">
        <v>712</v>
      </c>
      <c r="D151" s="248"/>
      <c r="E151" s="248"/>
      <c r="F151" s="248"/>
      <c r="G151" s="248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246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67">
        <v>53</v>
      </c>
      <c r="B152" s="168" t="s">
        <v>1202</v>
      </c>
      <c r="C152" s="176" t="s">
        <v>1203</v>
      </c>
      <c r="D152" s="169" t="s">
        <v>241</v>
      </c>
      <c r="E152" s="170">
        <v>0.377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2">
        <v>0</v>
      </c>
      <c r="O152" s="172">
        <f>ROUND(E152*N152,2)</f>
        <v>0</v>
      </c>
      <c r="P152" s="172">
        <v>0</v>
      </c>
      <c r="Q152" s="172">
        <f>ROUND(E152*P152,2)</f>
        <v>0</v>
      </c>
      <c r="R152" s="172" t="s">
        <v>364</v>
      </c>
      <c r="S152" s="172" t="s">
        <v>221</v>
      </c>
      <c r="T152" s="173" t="s">
        <v>222</v>
      </c>
      <c r="U152" s="160">
        <v>0.13100000000000001</v>
      </c>
      <c r="V152" s="160">
        <f>ROUND(E152*U152,2)</f>
        <v>0.05</v>
      </c>
      <c r="W152" s="16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271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247" t="s">
        <v>1204</v>
      </c>
      <c r="D153" s="248"/>
      <c r="E153" s="248"/>
      <c r="F153" s="248"/>
      <c r="G153" s="248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246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85" t="s">
        <v>1205</v>
      </c>
      <c r="D154" s="179"/>
      <c r="E154" s="18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248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185" t="s">
        <v>1206</v>
      </c>
      <c r="D155" s="179"/>
      <c r="E155" s="180">
        <v>0.38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248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ht="22.5" outlineLevel="1" x14ac:dyDescent="0.2">
      <c r="A156" s="167">
        <v>54</v>
      </c>
      <c r="B156" s="168" t="s">
        <v>1207</v>
      </c>
      <c r="C156" s="176" t="s">
        <v>1208</v>
      </c>
      <c r="D156" s="169" t="s">
        <v>265</v>
      </c>
      <c r="E156" s="170">
        <v>114.34275000000001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72">
        <v>0</v>
      </c>
      <c r="O156" s="172">
        <f>ROUND(E156*N156,2)</f>
        <v>0</v>
      </c>
      <c r="P156" s="172">
        <v>0</v>
      </c>
      <c r="Q156" s="172">
        <f>ROUND(E156*P156,2)</f>
        <v>0</v>
      </c>
      <c r="R156" s="172" t="s">
        <v>315</v>
      </c>
      <c r="S156" s="172" t="s">
        <v>221</v>
      </c>
      <c r="T156" s="173" t="s">
        <v>222</v>
      </c>
      <c r="U156" s="160">
        <v>0.01</v>
      </c>
      <c r="V156" s="160">
        <f>ROUND(E156*U156,2)</f>
        <v>1.1399999999999999</v>
      </c>
      <c r="W156" s="16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271</v>
      </c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ht="22.5" outlineLevel="1" x14ac:dyDescent="0.2">
      <c r="A157" s="167">
        <v>55</v>
      </c>
      <c r="B157" s="168" t="s">
        <v>1209</v>
      </c>
      <c r="C157" s="176" t="s">
        <v>1210</v>
      </c>
      <c r="D157" s="169" t="s">
        <v>265</v>
      </c>
      <c r="E157" s="170">
        <v>1029.08474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2">
        <v>0</v>
      </c>
      <c r="O157" s="172">
        <f>ROUND(E157*N157,2)</f>
        <v>0</v>
      </c>
      <c r="P157" s="172">
        <v>0</v>
      </c>
      <c r="Q157" s="172">
        <f>ROUND(E157*P157,2)</f>
        <v>0</v>
      </c>
      <c r="R157" s="172" t="s">
        <v>315</v>
      </c>
      <c r="S157" s="172" t="s">
        <v>221</v>
      </c>
      <c r="T157" s="173" t="s">
        <v>222</v>
      </c>
      <c r="U157" s="160">
        <v>0</v>
      </c>
      <c r="V157" s="160">
        <f>ROUND(E157*U157,2)</f>
        <v>0</v>
      </c>
      <c r="W157" s="16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271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67">
        <v>56</v>
      </c>
      <c r="B158" s="168" t="s">
        <v>1211</v>
      </c>
      <c r="C158" s="176" t="s">
        <v>1212</v>
      </c>
      <c r="D158" s="169" t="s">
        <v>265</v>
      </c>
      <c r="E158" s="170">
        <v>114.34275000000001</v>
      </c>
      <c r="F158" s="171"/>
      <c r="G158" s="172">
        <f>ROUND(E158*F158,2)</f>
        <v>0</v>
      </c>
      <c r="H158" s="171"/>
      <c r="I158" s="172">
        <f>ROUND(E158*H158,2)</f>
        <v>0</v>
      </c>
      <c r="J158" s="171"/>
      <c r="K158" s="172">
        <f>ROUND(E158*J158,2)</f>
        <v>0</v>
      </c>
      <c r="L158" s="172">
        <v>21</v>
      </c>
      <c r="M158" s="172">
        <f>G158*(1+L158/100)</f>
        <v>0</v>
      </c>
      <c r="N158" s="172">
        <v>0</v>
      </c>
      <c r="O158" s="172">
        <f>ROUND(E158*N158,2)</f>
        <v>0</v>
      </c>
      <c r="P158" s="172">
        <v>0</v>
      </c>
      <c r="Q158" s="172">
        <f>ROUND(E158*P158,2)</f>
        <v>0</v>
      </c>
      <c r="R158" s="172" t="s">
        <v>315</v>
      </c>
      <c r="S158" s="172" t="s">
        <v>221</v>
      </c>
      <c r="T158" s="173" t="s">
        <v>222</v>
      </c>
      <c r="U158" s="160">
        <v>9.9000000000000005E-2</v>
      </c>
      <c r="V158" s="160">
        <f>ROUND(E158*U158,2)</f>
        <v>11.32</v>
      </c>
      <c r="W158" s="16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271</v>
      </c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247" t="s">
        <v>1213</v>
      </c>
      <c r="D159" s="248"/>
      <c r="E159" s="248"/>
      <c r="F159" s="248"/>
      <c r="G159" s="248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246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67">
        <v>57</v>
      </c>
      <c r="B160" s="168" t="s">
        <v>1214</v>
      </c>
      <c r="C160" s="176" t="s">
        <v>1215</v>
      </c>
      <c r="D160" s="169" t="s">
        <v>265</v>
      </c>
      <c r="E160" s="170">
        <v>114.34275000000001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2">
        <v>0</v>
      </c>
      <c r="O160" s="172">
        <f>ROUND(E160*N160,2)</f>
        <v>0</v>
      </c>
      <c r="P160" s="172">
        <v>0</v>
      </c>
      <c r="Q160" s="172">
        <f>ROUND(E160*P160,2)</f>
        <v>0</v>
      </c>
      <c r="R160" s="172" t="s">
        <v>1216</v>
      </c>
      <c r="S160" s="172" t="s">
        <v>221</v>
      </c>
      <c r="T160" s="173" t="s">
        <v>222</v>
      </c>
      <c r="U160" s="160">
        <v>6.0000000000000001E-3</v>
      </c>
      <c r="V160" s="160">
        <f>ROUND(E160*U160,2)</f>
        <v>0.69</v>
      </c>
      <c r="W160" s="16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271</v>
      </c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247" t="s">
        <v>1217</v>
      </c>
      <c r="D161" s="248"/>
      <c r="E161" s="248"/>
      <c r="F161" s="248"/>
      <c r="G161" s="248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246</v>
      </c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67">
        <v>58</v>
      </c>
      <c r="B162" s="168" t="s">
        <v>1218</v>
      </c>
      <c r="C162" s="176" t="s">
        <v>1219</v>
      </c>
      <c r="D162" s="169" t="s">
        <v>1132</v>
      </c>
      <c r="E162" s="170">
        <v>1</v>
      </c>
      <c r="F162" s="171"/>
      <c r="G162" s="172">
        <f t="shared" ref="G162:G168" si="7">ROUND(E162*F162,2)</f>
        <v>0</v>
      </c>
      <c r="H162" s="171"/>
      <c r="I162" s="172">
        <f t="shared" ref="I162:I168" si="8">ROUND(E162*H162,2)</f>
        <v>0</v>
      </c>
      <c r="J162" s="171"/>
      <c r="K162" s="172">
        <f t="shared" ref="K162:K168" si="9">ROUND(E162*J162,2)</f>
        <v>0</v>
      </c>
      <c r="L162" s="172">
        <v>21</v>
      </c>
      <c r="M162" s="172">
        <f t="shared" ref="M162:M168" si="10">G162*(1+L162/100)</f>
        <v>0</v>
      </c>
      <c r="N162" s="172">
        <v>0</v>
      </c>
      <c r="O162" s="172">
        <f t="shared" ref="O162:O168" si="11">ROUND(E162*N162,2)</f>
        <v>0</v>
      </c>
      <c r="P162" s="172">
        <v>0</v>
      </c>
      <c r="Q162" s="172">
        <f t="shared" ref="Q162:Q168" si="12">ROUND(E162*P162,2)</f>
        <v>0</v>
      </c>
      <c r="R162" s="172"/>
      <c r="S162" s="172" t="s">
        <v>360</v>
      </c>
      <c r="T162" s="173" t="s">
        <v>222</v>
      </c>
      <c r="U162" s="160">
        <v>0</v>
      </c>
      <c r="V162" s="160">
        <f t="shared" ref="V162:V168" si="13">ROUND(E162*U162,2)</f>
        <v>0</v>
      </c>
      <c r="W162" s="16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271</v>
      </c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67">
        <v>59</v>
      </c>
      <c r="B163" s="168" t="s">
        <v>1220</v>
      </c>
      <c r="C163" s="176" t="s">
        <v>1221</v>
      </c>
      <c r="D163" s="169" t="s">
        <v>310</v>
      </c>
      <c r="E163" s="170">
        <v>1</v>
      </c>
      <c r="F163" s="171"/>
      <c r="G163" s="172">
        <f t="shared" si="7"/>
        <v>0</v>
      </c>
      <c r="H163" s="171"/>
      <c r="I163" s="172">
        <f t="shared" si="8"/>
        <v>0</v>
      </c>
      <c r="J163" s="171"/>
      <c r="K163" s="172">
        <f t="shared" si="9"/>
        <v>0</v>
      </c>
      <c r="L163" s="172">
        <v>21</v>
      </c>
      <c r="M163" s="172">
        <f t="shared" si="10"/>
        <v>0</v>
      </c>
      <c r="N163" s="172">
        <v>0</v>
      </c>
      <c r="O163" s="172">
        <f t="shared" si="11"/>
        <v>0</v>
      </c>
      <c r="P163" s="172">
        <v>0</v>
      </c>
      <c r="Q163" s="172">
        <f t="shared" si="12"/>
        <v>0</v>
      </c>
      <c r="R163" s="172"/>
      <c r="S163" s="172" t="s">
        <v>360</v>
      </c>
      <c r="T163" s="173" t="s">
        <v>222</v>
      </c>
      <c r="U163" s="160">
        <v>0</v>
      </c>
      <c r="V163" s="160">
        <f t="shared" si="13"/>
        <v>0</v>
      </c>
      <c r="W163" s="16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271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67">
        <v>60</v>
      </c>
      <c r="B164" s="168" t="s">
        <v>1222</v>
      </c>
      <c r="C164" s="176" t="s">
        <v>1223</v>
      </c>
      <c r="D164" s="169" t="s">
        <v>1224</v>
      </c>
      <c r="E164" s="170">
        <v>1</v>
      </c>
      <c r="F164" s="171"/>
      <c r="G164" s="172">
        <f t="shared" si="7"/>
        <v>0</v>
      </c>
      <c r="H164" s="171"/>
      <c r="I164" s="172">
        <f t="shared" si="8"/>
        <v>0</v>
      </c>
      <c r="J164" s="171"/>
      <c r="K164" s="172">
        <f t="shared" si="9"/>
        <v>0</v>
      </c>
      <c r="L164" s="172">
        <v>21</v>
      </c>
      <c r="M164" s="172">
        <f t="shared" si="10"/>
        <v>0</v>
      </c>
      <c r="N164" s="172">
        <v>0</v>
      </c>
      <c r="O164" s="172">
        <f t="shared" si="11"/>
        <v>0</v>
      </c>
      <c r="P164" s="172">
        <v>0</v>
      </c>
      <c r="Q164" s="172">
        <f t="shared" si="12"/>
        <v>0</v>
      </c>
      <c r="R164" s="172"/>
      <c r="S164" s="172" t="s">
        <v>360</v>
      </c>
      <c r="T164" s="173" t="s">
        <v>222</v>
      </c>
      <c r="U164" s="160">
        <v>0</v>
      </c>
      <c r="V164" s="160">
        <f t="shared" si="13"/>
        <v>0</v>
      </c>
      <c r="W164" s="16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271</v>
      </c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">
      <c r="A165" s="167">
        <v>61</v>
      </c>
      <c r="B165" s="168" t="s">
        <v>1225</v>
      </c>
      <c r="C165" s="176" t="s">
        <v>1226</v>
      </c>
      <c r="D165" s="169" t="s">
        <v>1224</v>
      </c>
      <c r="E165" s="170">
        <v>1</v>
      </c>
      <c r="F165" s="171"/>
      <c r="G165" s="172">
        <f t="shared" si="7"/>
        <v>0</v>
      </c>
      <c r="H165" s="171"/>
      <c r="I165" s="172">
        <f t="shared" si="8"/>
        <v>0</v>
      </c>
      <c r="J165" s="171"/>
      <c r="K165" s="172">
        <f t="shared" si="9"/>
        <v>0</v>
      </c>
      <c r="L165" s="172">
        <v>21</v>
      </c>
      <c r="M165" s="172">
        <f t="shared" si="10"/>
        <v>0</v>
      </c>
      <c r="N165" s="172">
        <v>0</v>
      </c>
      <c r="O165" s="172">
        <f t="shared" si="11"/>
        <v>0</v>
      </c>
      <c r="P165" s="172">
        <v>0</v>
      </c>
      <c r="Q165" s="172">
        <f t="shared" si="12"/>
        <v>0</v>
      </c>
      <c r="R165" s="172"/>
      <c r="S165" s="172" t="s">
        <v>360</v>
      </c>
      <c r="T165" s="173" t="s">
        <v>222</v>
      </c>
      <c r="U165" s="160">
        <v>0</v>
      </c>
      <c r="V165" s="160">
        <f t="shared" si="13"/>
        <v>0</v>
      </c>
      <c r="W165" s="16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271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67">
        <v>62</v>
      </c>
      <c r="B166" s="168" t="s">
        <v>1227</v>
      </c>
      <c r="C166" s="176" t="s">
        <v>1228</v>
      </c>
      <c r="D166" s="169" t="s">
        <v>310</v>
      </c>
      <c r="E166" s="170">
        <v>2</v>
      </c>
      <c r="F166" s="171"/>
      <c r="G166" s="172">
        <f t="shared" si="7"/>
        <v>0</v>
      </c>
      <c r="H166" s="171"/>
      <c r="I166" s="172">
        <f t="shared" si="8"/>
        <v>0</v>
      </c>
      <c r="J166" s="171"/>
      <c r="K166" s="172">
        <f t="shared" si="9"/>
        <v>0</v>
      </c>
      <c r="L166" s="172">
        <v>21</v>
      </c>
      <c r="M166" s="172">
        <f t="shared" si="10"/>
        <v>0</v>
      </c>
      <c r="N166" s="172">
        <v>0</v>
      </c>
      <c r="O166" s="172">
        <f t="shared" si="11"/>
        <v>0</v>
      </c>
      <c r="P166" s="172">
        <v>0</v>
      </c>
      <c r="Q166" s="172">
        <f t="shared" si="12"/>
        <v>0</v>
      </c>
      <c r="R166" s="172"/>
      <c r="S166" s="172" t="s">
        <v>360</v>
      </c>
      <c r="T166" s="173" t="s">
        <v>222</v>
      </c>
      <c r="U166" s="160">
        <v>0</v>
      </c>
      <c r="V166" s="160">
        <f t="shared" si="13"/>
        <v>0</v>
      </c>
      <c r="W166" s="16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271</v>
      </c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">
      <c r="A167" s="167">
        <v>63</v>
      </c>
      <c r="B167" s="168" t="s">
        <v>1229</v>
      </c>
      <c r="C167" s="176" t="s">
        <v>1230</v>
      </c>
      <c r="D167" s="169" t="s">
        <v>310</v>
      </c>
      <c r="E167" s="170">
        <v>1</v>
      </c>
      <c r="F167" s="171"/>
      <c r="G167" s="172">
        <f t="shared" si="7"/>
        <v>0</v>
      </c>
      <c r="H167" s="171"/>
      <c r="I167" s="172">
        <f t="shared" si="8"/>
        <v>0</v>
      </c>
      <c r="J167" s="171"/>
      <c r="K167" s="172">
        <f t="shared" si="9"/>
        <v>0</v>
      </c>
      <c r="L167" s="172">
        <v>21</v>
      </c>
      <c r="M167" s="172">
        <f t="shared" si="10"/>
        <v>0</v>
      </c>
      <c r="N167" s="172">
        <v>0</v>
      </c>
      <c r="O167" s="172">
        <f t="shared" si="11"/>
        <v>0</v>
      </c>
      <c r="P167" s="172">
        <v>0</v>
      </c>
      <c r="Q167" s="172">
        <f t="shared" si="12"/>
        <v>0</v>
      </c>
      <c r="R167" s="172"/>
      <c r="S167" s="172" t="s">
        <v>360</v>
      </c>
      <c r="T167" s="173" t="s">
        <v>222</v>
      </c>
      <c r="U167" s="160">
        <v>0</v>
      </c>
      <c r="V167" s="160">
        <f t="shared" si="13"/>
        <v>0</v>
      </c>
      <c r="W167" s="16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271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67">
        <v>64</v>
      </c>
      <c r="B168" s="168" t="s">
        <v>1231</v>
      </c>
      <c r="C168" s="176" t="s">
        <v>1232</v>
      </c>
      <c r="D168" s="169" t="s">
        <v>917</v>
      </c>
      <c r="E168" s="170">
        <v>1.2</v>
      </c>
      <c r="F168" s="171"/>
      <c r="G168" s="172">
        <f t="shared" si="7"/>
        <v>0</v>
      </c>
      <c r="H168" s="171"/>
      <c r="I168" s="172">
        <f t="shared" si="8"/>
        <v>0</v>
      </c>
      <c r="J168" s="171"/>
      <c r="K168" s="172">
        <f t="shared" si="9"/>
        <v>0</v>
      </c>
      <c r="L168" s="172">
        <v>21</v>
      </c>
      <c r="M168" s="172">
        <f t="shared" si="10"/>
        <v>0</v>
      </c>
      <c r="N168" s="172">
        <v>0</v>
      </c>
      <c r="O168" s="172">
        <f t="shared" si="11"/>
        <v>0</v>
      </c>
      <c r="P168" s="172">
        <v>0</v>
      </c>
      <c r="Q168" s="172">
        <f t="shared" si="12"/>
        <v>0</v>
      </c>
      <c r="R168" s="172"/>
      <c r="S168" s="172" t="s">
        <v>360</v>
      </c>
      <c r="T168" s="173" t="s">
        <v>222</v>
      </c>
      <c r="U168" s="160">
        <v>0</v>
      </c>
      <c r="V168" s="160">
        <f t="shared" si="13"/>
        <v>0</v>
      </c>
      <c r="W168" s="16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435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185" t="s">
        <v>1233</v>
      </c>
      <c r="D169" s="179"/>
      <c r="E169" s="18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248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185" t="s">
        <v>1234</v>
      </c>
      <c r="D170" s="179"/>
      <c r="E170" s="180">
        <v>1.2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248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67">
        <v>65</v>
      </c>
      <c r="B171" s="168" t="s">
        <v>1218</v>
      </c>
      <c r="C171" s="176" t="s">
        <v>1235</v>
      </c>
      <c r="D171" s="169" t="s">
        <v>1224</v>
      </c>
      <c r="E171" s="170">
        <v>1</v>
      </c>
      <c r="F171" s="171"/>
      <c r="G171" s="172">
        <f>ROUND(E171*F171,2)</f>
        <v>0</v>
      </c>
      <c r="H171" s="171"/>
      <c r="I171" s="172">
        <f>ROUND(E171*H171,2)</f>
        <v>0</v>
      </c>
      <c r="J171" s="171"/>
      <c r="K171" s="172">
        <f>ROUND(E171*J171,2)</f>
        <v>0</v>
      </c>
      <c r="L171" s="172">
        <v>21</v>
      </c>
      <c r="M171" s="172">
        <f>G171*(1+L171/100)</f>
        <v>0</v>
      </c>
      <c r="N171" s="172">
        <v>0</v>
      </c>
      <c r="O171" s="172">
        <f>ROUND(E171*N171,2)</f>
        <v>0</v>
      </c>
      <c r="P171" s="172">
        <v>0</v>
      </c>
      <c r="Q171" s="172">
        <f>ROUND(E171*P171,2)</f>
        <v>0</v>
      </c>
      <c r="R171" s="172"/>
      <c r="S171" s="172" t="s">
        <v>360</v>
      </c>
      <c r="T171" s="173" t="s">
        <v>222</v>
      </c>
      <c r="U171" s="160">
        <v>0</v>
      </c>
      <c r="V171" s="160">
        <f>ROUND(E171*U171,2)</f>
        <v>0</v>
      </c>
      <c r="W171" s="16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435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67">
        <v>66</v>
      </c>
      <c r="B172" s="168" t="s">
        <v>1236</v>
      </c>
      <c r="C172" s="176" t="s">
        <v>1237</v>
      </c>
      <c r="D172" s="169" t="s">
        <v>280</v>
      </c>
      <c r="E172" s="170">
        <v>41</v>
      </c>
      <c r="F172" s="171"/>
      <c r="G172" s="172">
        <f>ROUND(E172*F172,2)</f>
        <v>0</v>
      </c>
      <c r="H172" s="171"/>
      <c r="I172" s="172">
        <f>ROUND(E172*H172,2)</f>
        <v>0</v>
      </c>
      <c r="J172" s="171"/>
      <c r="K172" s="172">
        <f>ROUND(E172*J172,2)</f>
        <v>0</v>
      </c>
      <c r="L172" s="172">
        <v>21</v>
      </c>
      <c r="M172" s="172">
        <f>G172*(1+L172/100)</f>
        <v>0</v>
      </c>
      <c r="N172" s="172">
        <v>0</v>
      </c>
      <c r="O172" s="172">
        <f>ROUND(E172*N172,2)</f>
        <v>0</v>
      </c>
      <c r="P172" s="172">
        <v>0</v>
      </c>
      <c r="Q172" s="172">
        <f>ROUND(E172*P172,2)</f>
        <v>0</v>
      </c>
      <c r="R172" s="172"/>
      <c r="S172" s="172" t="s">
        <v>360</v>
      </c>
      <c r="T172" s="173" t="s">
        <v>222</v>
      </c>
      <c r="U172" s="160">
        <v>0</v>
      </c>
      <c r="V172" s="160">
        <f>ROUND(E172*U172,2)</f>
        <v>0</v>
      </c>
      <c r="W172" s="16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435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67">
        <v>67</v>
      </c>
      <c r="B173" s="168" t="s">
        <v>1238</v>
      </c>
      <c r="C173" s="176" t="s">
        <v>1239</v>
      </c>
      <c r="D173" s="169" t="s">
        <v>280</v>
      </c>
      <c r="E173" s="170">
        <v>41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2">
        <v>0</v>
      </c>
      <c r="O173" s="172">
        <f>ROUND(E173*N173,2)</f>
        <v>0</v>
      </c>
      <c r="P173" s="172">
        <v>0</v>
      </c>
      <c r="Q173" s="172">
        <f>ROUND(E173*P173,2)</f>
        <v>0</v>
      </c>
      <c r="R173" s="172"/>
      <c r="S173" s="172" t="s">
        <v>360</v>
      </c>
      <c r="T173" s="173" t="s">
        <v>222</v>
      </c>
      <c r="U173" s="160">
        <v>0</v>
      </c>
      <c r="V173" s="160">
        <f>ROUND(E173*U173,2)</f>
        <v>0</v>
      </c>
      <c r="W173" s="16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435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x14ac:dyDescent="0.2">
      <c r="A174" s="153" t="s">
        <v>216</v>
      </c>
      <c r="B174" s="154" t="s">
        <v>149</v>
      </c>
      <c r="C174" s="175" t="s">
        <v>150</v>
      </c>
      <c r="D174" s="163"/>
      <c r="E174" s="164"/>
      <c r="F174" s="165"/>
      <c r="G174" s="165">
        <f>SUMIF(AG175:AG176,"&lt;&gt;NOR",G175:G176)</f>
        <v>0</v>
      </c>
      <c r="H174" s="165"/>
      <c r="I174" s="165">
        <f>SUM(I175:I176)</f>
        <v>0</v>
      </c>
      <c r="J174" s="165"/>
      <c r="K174" s="165">
        <f>SUM(K175:K176)</f>
        <v>0</v>
      </c>
      <c r="L174" s="165"/>
      <c r="M174" s="165">
        <f>SUM(M175:M176)</f>
        <v>0</v>
      </c>
      <c r="N174" s="165"/>
      <c r="O174" s="165">
        <f>SUM(O175:O176)</f>
        <v>0</v>
      </c>
      <c r="P174" s="165"/>
      <c r="Q174" s="165">
        <f>SUM(Q175:Q176)</f>
        <v>0</v>
      </c>
      <c r="R174" s="165"/>
      <c r="S174" s="165"/>
      <c r="T174" s="166"/>
      <c r="U174" s="162"/>
      <c r="V174" s="162">
        <f>SUM(V175:V176)</f>
        <v>13.9</v>
      </c>
      <c r="W174" s="162"/>
      <c r="AG174" t="s">
        <v>217</v>
      </c>
    </row>
    <row r="175" spans="1:60" outlineLevel="1" x14ac:dyDescent="0.2">
      <c r="A175" s="167">
        <v>68</v>
      </c>
      <c r="B175" s="168" t="s">
        <v>1240</v>
      </c>
      <c r="C175" s="176" t="s">
        <v>1241</v>
      </c>
      <c r="D175" s="169" t="s">
        <v>265</v>
      </c>
      <c r="E175" s="170">
        <v>139.68902000000003</v>
      </c>
      <c r="F175" s="171"/>
      <c r="G175" s="172">
        <f>ROUND(E175*F175,2)</f>
        <v>0</v>
      </c>
      <c r="H175" s="171"/>
      <c r="I175" s="172">
        <f>ROUND(E175*H175,2)</f>
        <v>0</v>
      </c>
      <c r="J175" s="171"/>
      <c r="K175" s="172">
        <f>ROUND(E175*J175,2)</f>
        <v>0</v>
      </c>
      <c r="L175" s="172">
        <v>21</v>
      </c>
      <c r="M175" s="172">
        <f>G175*(1+L175/100)</f>
        <v>0</v>
      </c>
      <c r="N175" s="172">
        <v>0</v>
      </c>
      <c r="O175" s="172">
        <f>ROUND(E175*N175,2)</f>
        <v>0</v>
      </c>
      <c r="P175" s="172">
        <v>0</v>
      </c>
      <c r="Q175" s="172">
        <f>ROUND(E175*P175,2)</f>
        <v>0</v>
      </c>
      <c r="R175" s="172" t="s">
        <v>998</v>
      </c>
      <c r="S175" s="172" t="s">
        <v>221</v>
      </c>
      <c r="T175" s="173" t="s">
        <v>222</v>
      </c>
      <c r="U175" s="160">
        <v>9.9500000000000005E-2</v>
      </c>
      <c r="V175" s="160">
        <f>ROUND(E175*U175,2)</f>
        <v>13.9</v>
      </c>
      <c r="W175" s="16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271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247" t="s">
        <v>1242</v>
      </c>
      <c r="D176" s="248"/>
      <c r="E176" s="248"/>
      <c r="F176" s="248"/>
      <c r="G176" s="248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246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33" x14ac:dyDescent="0.2">
      <c r="A177" s="5"/>
      <c r="B177" s="6"/>
      <c r="C177" s="177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AE177">
        <v>15</v>
      </c>
      <c r="AF177">
        <v>21</v>
      </c>
    </row>
    <row r="178" spans="1:33" x14ac:dyDescent="0.2">
      <c r="A178" s="153"/>
      <c r="B178" s="154" t="s">
        <v>80</v>
      </c>
      <c r="C178" s="175"/>
      <c r="D178" s="155"/>
      <c r="E178" s="156"/>
      <c r="F178" s="156"/>
      <c r="G178" s="174">
        <f>G8+G94+G99+G117+G136+G147+G174</f>
        <v>0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AE178">
        <f>SUMIF(L7:L176,AE177,G7:G176)</f>
        <v>0</v>
      </c>
      <c r="AF178">
        <f>SUMIF(L7:L176,AF177,G7:G176)</f>
        <v>0</v>
      </c>
      <c r="AG178" t="s">
        <v>236</v>
      </c>
    </row>
    <row r="179" spans="1:33" x14ac:dyDescent="0.2">
      <c r="A179" s="246" t="s">
        <v>701</v>
      </c>
      <c r="B179" s="246"/>
      <c r="C179" s="177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33" x14ac:dyDescent="0.2">
      <c r="A180" s="5"/>
      <c r="B180" s="6" t="s">
        <v>702</v>
      </c>
      <c r="C180" s="177" t="s">
        <v>703</v>
      </c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AG180" t="s">
        <v>704</v>
      </c>
    </row>
    <row r="181" spans="1:33" x14ac:dyDescent="0.2">
      <c r="A181" s="5"/>
      <c r="B181" s="6" t="s">
        <v>705</v>
      </c>
      <c r="C181" s="177" t="s">
        <v>706</v>
      </c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AG181" t="s">
        <v>707</v>
      </c>
    </row>
    <row r="182" spans="1:33" x14ac:dyDescent="0.2">
      <c r="A182" s="5"/>
      <c r="B182" s="6"/>
      <c r="C182" s="177" t="s">
        <v>708</v>
      </c>
      <c r="D182" s="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AG182" t="s">
        <v>709</v>
      </c>
    </row>
    <row r="183" spans="1:33" x14ac:dyDescent="0.2">
      <c r="A183" s="5"/>
      <c r="B183" s="6"/>
      <c r="C183" s="177"/>
      <c r="D183" s="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33" x14ac:dyDescent="0.2">
      <c r="C184" s="178"/>
      <c r="D184" s="142"/>
      <c r="AG184" t="s">
        <v>237</v>
      </c>
    </row>
    <row r="185" spans="1:33" x14ac:dyDescent="0.2">
      <c r="D185" s="142"/>
    </row>
    <row r="186" spans="1:33" x14ac:dyDescent="0.2">
      <c r="D186" s="142"/>
    </row>
    <row r="187" spans="1:33" x14ac:dyDescent="0.2">
      <c r="D187" s="142"/>
    </row>
    <row r="188" spans="1:33" x14ac:dyDescent="0.2">
      <c r="D188" s="142"/>
    </row>
    <row r="189" spans="1:33" x14ac:dyDescent="0.2">
      <c r="D189" s="142"/>
    </row>
    <row r="190" spans="1:33" x14ac:dyDescent="0.2">
      <c r="D190" s="142"/>
    </row>
    <row r="191" spans="1:33" x14ac:dyDescent="0.2">
      <c r="D191" s="142"/>
    </row>
    <row r="192" spans="1:33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ED5C" sheet="1"/>
  <mergeCells count="38">
    <mergeCell ref="C159:G159"/>
    <mergeCell ref="C103:G103"/>
    <mergeCell ref="C138:G138"/>
    <mergeCell ref="C151:G151"/>
    <mergeCell ref="A179:B179"/>
    <mergeCell ref="C10:G10"/>
    <mergeCell ref="C20:G20"/>
    <mergeCell ref="C22:G22"/>
    <mergeCell ref="C24:G24"/>
    <mergeCell ref="C28:G28"/>
    <mergeCell ref="C44:G44"/>
    <mergeCell ref="C46:G46"/>
    <mergeCell ref="C87:G87"/>
    <mergeCell ref="C107:G107"/>
    <mergeCell ref="C176:G176"/>
    <mergeCell ref="C119:G119"/>
    <mergeCell ref="C161:G161"/>
    <mergeCell ref="C101:G101"/>
    <mergeCell ref="C142:G142"/>
    <mergeCell ref="C132:G132"/>
    <mergeCell ref="C129:G129"/>
    <mergeCell ref="C153:G153"/>
    <mergeCell ref="C149:G149"/>
    <mergeCell ref="C124:G124"/>
    <mergeCell ref="C37:G37"/>
    <mergeCell ref="C83:G83"/>
    <mergeCell ref="C53:G53"/>
    <mergeCell ref="C55:G55"/>
    <mergeCell ref="C59:G59"/>
    <mergeCell ref="C67:G67"/>
    <mergeCell ref="C71:G71"/>
    <mergeCell ref="C77:G77"/>
    <mergeCell ref="C81:G81"/>
    <mergeCell ref="A1:G1"/>
    <mergeCell ref="C2:G2"/>
    <mergeCell ref="C3:G3"/>
    <mergeCell ref="C4:G4"/>
    <mergeCell ref="C32:G32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39" t="s">
        <v>238</v>
      </c>
      <c r="B1" s="239"/>
      <c r="C1" s="239"/>
      <c r="D1" s="239"/>
      <c r="E1" s="239"/>
      <c r="F1" s="239"/>
      <c r="G1" s="239"/>
      <c r="AG1" t="s">
        <v>191</v>
      </c>
    </row>
    <row r="2" spans="1:60" ht="24.95" customHeight="1" x14ac:dyDescent="0.2">
      <c r="A2" s="143" t="s">
        <v>58</v>
      </c>
      <c r="B2" s="72" t="s">
        <v>95</v>
      </c>
      <c r="C2" s="240" t="s">
        <v>96</v>
      </c>
      <c r="D2" s="241"/>
      <c r="E2" s="241"/>
      <c r="F2" s="241"/>
      <c r="G2" s="242"/>
      <c r="AG2" t="s">
        <v>192</v>
      </c>
    </row>
    <row r="3" spans="1:60" ht="24.95" customHeight="1" x14ac:dyDescent="0.2">
      <c r="A3" s="143" t="s">
        <v>59</v>
      </c>
      <c r="B3" s="72" t="s">
        <v>109</v>
      </c>
      <c r="C3" s="240" t="s">
        <v>110</v>
      </c>
      <c r="D3" s="241"/>
      <c r="E3" s="241"/>
      <c r="F3" s="241"/>
      <c r="G3" s="242"/>
      <c r="AC3" s="90" t="s">
        <v>192</v>
      </c>
      <c r="AG3" t="s">
        <v>194</v>
      </c>
    </row>
    <row r="4" spans="1:60" ht="24.95" customHeight="1" x14ac:dyDescent="0.2">
      <c r="A4" s="144" t="s">
        <v>60</v>
      </c>
      <c r="B4" s="145" t="s">
        <v>119</v>
      </c>
      <c r="C4" s="243" t="s">
        <v>120</v>
      </c>
      <c r="D4" s="244"/>
      <c r="E4" s="244"/>
      <c r="F4" s="244"/>
      <c r="G4" s="245"/>
      <c r="AG4" t="s">
        <v>195</v>
      </c>
    </row>
    <row r="5" spans="1:60" x14ac:dyDescent="0.2">
      <c r="D5" s="142"/>
    </row>
    <row r="6" spans="1:60" ht="38.25" x14ac:dyDescent="0.2">
      <c r="A6" s="146" t="s">
        <v>196</v>
      </c>
      <c r="B6" s="148" t="s">
        <v>197</v>
      </c>
      <c r="C6" s="148" t="s">
        <v>198</v>
      </c>
      <c r="D6" s="147" t="s">
        <v>199</v>
      </c>
      <c r="E6" s="146" t="s">
        <v>200</v>
      </c>
      <c r="F6" s="146" t="s">
        <v>201</v>
      </c>
      <c r="G6" s="146" t="s">
        <v>80</v>
      </c>
      <c r="H6" s="149" t="s">
        <v>81</v>
      </c>
      <c r="I6" s="149" t="s">
        <v>202</v>
      </c>
      <c r="J6" s="149" t="s">
        <v>82</v>
      </c>
      <c r="K6" s="149" t="s">
        <v>203</v>
      </c>
      <c r="L6" s="149" t="s">
        <v>204</v>
      </c>
      <c r="M6" s="149" t="s">
        <v>205</v>
      </c>
      <c r="N6" s="149" t="s">
        <v>206</v>
      </c>
      <c r="O6" s="149" t="s">
        <v>207</v>
      </c>
      <c r="P6" s="149" t="s">
        <v>208</v>
      </c>
      <c r="Q6" s="149" t="s">
        <v>209</v>
      </c>
      <c r="R6" s="149" t="s">
        <v>210</v>
      </c>
      <c r="S6" s="149" t="s">
        <v>211</v>
      </c>
      <c r="T6" s="149" t="s">
        <v>212</v>
      </c>
      <c r="U6" s="149" t="s">
        <v>213</v>
      </c>
      <c r="V6" s="149" t="s">
        <v>214</v>
      </c>
      <c r="W6" s="149" t="s">
        <v>215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53" t="s">
        <v>216</v>
      </c>
      <c r="B8" s="154" t="s">
        <v>111</v>
      </c>
      <c r="C8" s="175" t="s">
        <v>127</v>
      </c>
      <c r="D8" s="163"/>
      <c r="E8" s="164"/>
      <c r="F8" s="165"/>
      <c r="G8" s="165">
        <f>SUMIF(AG9:AG45,"&lt;&gt;NOR",G9:G45)</f>
        <v>0</v>
      </c>
      <c r="H8" s="165"/>
      <c r="I8" s="165">
        <f>SUM(I9:I45)</f>
        <v>0</v>
      </c>
      <c r="J8" s="165"/>
      <c r="K8" s="165">
        <f>SUM(K9:K45)</f>
        <v>0</v>
      </c>
      <c r="L8" s="165"/>
      <c r="M8" s="165">
        <f>SUM(M9:M45)</f>
        <v>0</v>
      </c>
      <c r="N8" s="165"/>
      <c r="O8" s="165">
        <f>SUM(O9:O45)</f>
        <v>0</v>
      </c>
      <c r="P8" s="165"/>
      <c r="Q8" s="165">
        <f>SUM(Q9:Q45)</f>
        <v>0</v>
      </c>
      <c r="R8" s="165"/>
      <c r="S8" s="165"/>
      <c r="T8" s="166"/>
      <c r="U8" s="162"/>
      <c r="V8" s="162">
        <f>SUM(V9:V45)</f>
        <v>36.33</v>
      </c>
      <c r="W8" s="162"/>
      <c r="AG8" t="s">
        <v>217</v>
      </c>
    </row>
    <row r="9" spans="1:60" ht="22.5" outlineLevel="1" x14ac:dyDescent="0.2">
      <c r="A9" s="167">
        <v>1</v>
      </c>
      <c r="B9" s="168" t="s">
        <v>1033</v>
      </c>
      <c r="C9" s="176" t="s">
        <v>1034</v>
      </c>
      <c r="D9" s="169" t="s">
        <v>254</v>
      </c>
      <c r="E9" s="170">
        <v>0.9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315</v>
      </c>
      <c r="S9" s="172" t="s">
        <v>1030</v>
      </c>
      <c r="T9" s="173" t="s">
        <v>222</v>
      </c>
      <c r="U9" s="160">
        <v>0.2</v>
      </c>
      <c r="V9" s="160">
        <f>ROUND(E9*U9,2)</f>
        <v>0.18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271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185" t="s">
        <v>1243</v>
      </c>
      <c r="D10" s="179"/>
      <c r="E10" s="18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248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85" t="s">
        <v>1244</v>
      </c>
      <c r="D11" s="179"/>
      <c r="E11" s="180">
        <v>0.9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248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67">
        <v>2</v>
      </c>
      <c r="B12" s="168" t="s">
        <v>1245</v>
      </c>
      <c r="C12" s="176" t="s">
        <v>1246</v>
      </c>
      <c r="D12" s="169" t="s">
        <v>254</v>
      </c>
      <c r="E12" s="170">
        <v>0.9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 t="s">
        <v>315</v>
      </c>
      <c r="S12" s="172" t="s">
        <v>1030</v>
      </c>
      <c r="T12" s="173" t="s">
        <v>222</v>
      </c>
      <c r="U12" s="160">
        <v>7.8000000000000014E-2</v>
      </c>
      <c r="V12" s="160">
        <f>ROUND(E12*U12,2)</f>
        <v>7.0000000000000007E-2</v>
      </c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271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85" t="s">
        <v>1243</v>
      </c>
      <c r="D13" s="179"/>
      <c r="E13" s="18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248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185" t="s">
        <v>1244</v>
      </c>
      <c r="D14" s="179"/>
      <c r="E14" s="180">
        <v>0.9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248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67">
        <v>3</v>
      </c>
      <c r="B15" s="168" t="s">
        <v>1247</v>
      </c>
      <c r="C15" s="176" t="s">
        <v>1248</v>
      </c>
      <c r="D15" s="169" t="s">
        <v>241</v>
      </c>
      <c r="E15" s="170">
        <v>21.42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 t="s">
        <v>242</v>
      </c>
      <c r="S15" s="172" t="s">
        <v>221</v>
      </c>
      <c r="T15" s="173" t="s">
        <v>222</v>
      </c>
      <c r="U15" s="160">
        <v>0.2</v>
      </c>
      <c r="V15" s="160">
        <f>ROUND(E15*U15,2)</f>
        <v>4.28</v>
      </c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271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ht="33.75" outlineLevel="1" x14ac:dyDescent="0.2">
      <c r="A16" s="157"/>
      <c r="B16" s="158"/>
      <c r="C16" s="247" t="s">
        <v>1061</v>
      </c>
      <c r="D16" s="248"/>
      <c r="E16" s="248"/>
      <c r="F16" s="248"/>
      <c r="G16" s="248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246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83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85" t="s">
        <v>1249</v>
      </c>
      <c r="D17" s="179"/>
      <c r="E17" s="18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248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5" t="s">
        <v>1250</v>
      </c>
      <c r="D18" s="179"/>
      <c r="E18" s="180">
        <v>21.42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248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67">
        <v>4</v>
      </c>
      <c r="B19" s="168" t="s">
        <v>1067</v>
      </c>
      <c r="C19" s="176" t="s">
        <v>1068</v>
      </c>
      <c r="D19" s="169" t="s">
        <v>241</v>
      </c>
      <c r="E19" s="170">
        <v>21.42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 t="s">
        <v>242</v>
      </c>
      <c r="S19" s="172" t="s">
        <v>221</v>
      </c>
      <c r="T19" s="173" t="s">
        <v>222</v>
      </c>
      <c r="U19" s="160">
        <v>8.4000000000000005E-2</v>
      </c>
      <c r="V19" s="160">
        <f>ROUND(E19*U19,2)</f>
        <v>1.8</v>
      </c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271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33.75" outlineLevel="1" x14ac:dyDescent="0.2">
      <c r="A20" s="157"/>
      <c r="B20" s="158"/>
      <c r="C20" s="247" t="s">
        <v>1061</v>
      </c>
      <c r="D20" s="248"/>
      <c r="E20" s="248"/>
      <c r="F20" s="248"/>
      <c r="G20" s="248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246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83" t="str">
        <f>C20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0" s="150"/>
      <c r="BC20" s="150"/>
      <c r="BD20" s="150"/>
      <c r="BE20" s="150"/>
      <c r="BF20" s="150"/>
      <c r="BG20" s="150"/>
      <c r="BH20" s="150"/>
    </row>
    <row r="21" spans="1:60" ht="22.5" outlineLevel="1" x14ac:dyDescent="0.2">
      <c r="A21" s="167">
        <v>5</v>
      </c>
      <c r="B21" s="168" t="s">
        <v>1251</v>
      </c>
      <c r="C21" s="176" t="s">
        <v>1252</v>
      </c>
      <c r="D21" s="169" t="s">
        <v>254</v>
      </c>
      <c r="E21" s="170">
        <v>71.400000000000006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2" t="s">
        <v>242</v>
      </c>
      <c r="S21" s="172" t="s">
        <v>221</v>
      </c>
      <c r="T21" s="173" t="s">
        <v>222</v>
      </c>
      <c r="U21" s="160">
        <v>0.23600000000000002</v>
      </c>
      <c r="V21" s="160">
        <f>ROUND(E21*U21,2)</f>
        <v>16.850000000000001</v>
      </c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271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247" t="s">
        <v>1071</v>
      </c>
      <c r="D22" s="248"/>
      <c r="E22" s="248"/>
      <c r="F22" s="248"/>
      <c r="G22" s="248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246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85" t="s">
        <v>1253</v>
      </c>
      <c r="D23" s="179"/>
      <c r="E23" s="18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248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85" t="s">
        <v>1254</v>
      </c>
      <c r="D24" s="179"/>
      <c r="E24" s="180">
        <v>71.400000000000006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248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67">
        <v>6</v>
      </c>
      <c r="B25" s="168" t="s">
        <v>1255</v>
      </c>
      <c r="C25" s="176" t="s">
        <v>1256</v>
      </c>
      <c r="D25" s="169" t="s">
        <v>254</v>
      </c>
      <c r="E25" s="170">
        <v>71.400000000000006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2" t="s">
        <v>242</v>
      </c>
      <c r="S25" s="172" t="s">
        <v>221</v>
      </c>
      <c r="T25" s="173" t="s">
        <v>222</v>
      </c>
      <c r="U25" s="160">
        <v>7.0000000000000007E-2</v>
      </c>
      <c r="V25" s="160">
        <f>ROUND(E25*U25,2)</f>
        <v>5</v>
      </c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271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247" t="s">
        <v>1079</v>
      </c>
      <c r="D26" s="248"/>
      <c r="E26" s="248"/>
      <c r="F26" s="248"/>
      <c r="G26" s="248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246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67">
        <v>7</v>
      </c>
      <c r="B27" s="168" t="s">
        <v>1257</v>
      </c>
      <c r="C27" s="176" t="s">
        <v>1258</v>
      </c>
      <c r="D27" s="169" t="s">
        <v>241</v>
      </c>
      <c r="E27" s="170">
        <v>11.781000000000001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2" t="s">
        <v>242</v>
      </c>
      <c r="S27" s="172" t="s">
        <v>221</v>
      </c>
      <c r="T27" s="173" t="s">
        <v>222</v>
      </c>
      <c r="U27" s="160">
        <v>0.34499999999999997</v>
      </c>
      <c r="V27" s="160">
        <f>ROUND(E27*U27,2)</f>
        <v>4.0599999999999996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271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47" t="s">
        <v>1082</v>
      </c>
      <c r="D28" s="248"/>
      <c r="E28" s="248"/>
      <c r="F28" s="248"/>
      <c r="G28" s="248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246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83" t="str">
        <f>C28</f>
        <v>bez naložení do dopravní nádoby, ale s vyprázdněním dopravní nádoby na hromadu nebo na dopravní prostředek,</v>
      </c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85" t="s">
        <v>1259</v>
      </c>
      <c r="D29" s="179"/>
      <c r="E29" s="18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248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85" t="s">
        <v>1260</v>
      </c>
      <c r="D30" s="179"/>
      <c r="E30" s="180">
        <v>11.78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248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67">
        <v>8</v>
      </c>
      <c r="B31" s="168" t="s">
        <v>1261</v>
      </c>
      <c r="C31" s="176" t="s">
        <v>1262</v>
      </c>
      <c r="D31" s="169" t="s">
        <v>241</v>
      </c>
      <c r="E31" s="170">
        <v>7.1910000000000007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 t="s">
        <v>242</v>
      </c>
      <c r="S31" s="172" t="s">
        <v>221</v>
      </c>
      <c r="T31" s="173" t="s">
        <v>222</v>
      </c>
      <c r="U31" s="160">
        <v>1.1000000000000001E-2</v>
      </c>
      <c r="V31" s="160">
        <f>ROUND(E31*U31,2)</f>
        <v>0.08</v>
      </c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271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247" t="s">
        <v>1087</v>
      </c>
      <c r="D32" s="248"/>
      <c r="E32" s="248"/>
      <c r="F32" s="248"/>
      <c r="G32" s="248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246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85" t="s">
        <v>1263</v>
      </c>
      <c r="D33" s="179"/>
      <c r="E33" s="18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248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85" t="s">
        <v>1264</v>
      </c>
      <c r="D34" s="179"/>
      <c r="E34" s="180">
        <v>7.19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248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ht="22.5" outlineLevel="1" x14ac:dyDescent="0.2">
      <c r="A35" s="167">
        <v>9</v>
      </c>
      <c r="B35" s="168" t="s">
        <v>1094</v>
      </c>
      <c r="C35" s="176" t="s">
        <v>1095</v>
      </c>
      <c r="D35" s="169" t="s">
        <v>241</v>
      </c>
      <c r="E35" s="170">
        <v>5.6610000000000005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 t="s">
        <v>242</v>
      </c>
      <c r="S35" s="172" t="s">
        <v>221</v>
      </c>
      <c r="T35" s="173" t="s">
        <v>222</v>
      </c>
      <c r="U35" s="160">
        <v>0.20200000000000001</v>
      </c>
      <c r="V35" s="160">
        <f>ROUND(E35*U35,2)</f>
        <v>1.1399999999999999</v>
      </c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244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47" t="s">
        <v>1096</v>
      </c>
      <c r="D36" s="248"/>
      <c r="E36" s="248"/>
      <c r="F36" s="248"/>
      <c r="G36" s="248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246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85" t="s">
        <v>1265</v>
      </c>
      <c r="D37" s="179"/>
      <c r="E37" s="18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248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185" t="s">
        <v>1266</v>
      </c>
      <c r="D38" s="179"/>
      <c r="E38" s="180">
        <v>5.66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248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2.5" outlineLevel="1" x14ac:dyDescent="0.2">
      <c r="A39" s="167">
        <v>10</v>
      </c>
      <c r="B39" s="168" t="s">
        <v>1094</v>
      </c>
      <c r="C39" s="176" t="s">
        <v>1095</v>
      </c>
      <c r="D39" s="169" t="s">
        <v>241</v>
      </c>
      <c r="E39" s="170">
        <v>14.229000000000001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242</v>
      </c>
      <c r="S39" s="172" t="s">
        <v>221</v>
      </c>
      <c r="T39" s="173" t="s">
        <v>222</v>
      </c>
      <c r="U39" s="160">
        <v>0.20200000000000001</v>
      </c>
      <c r="V39" s="160">
        <f>ROUND(E39*U39,2)</f>
        <v>2.87</v>
      </c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271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247" t="s">
        <v>1096</v>
      </c>
      <c r="D40" s="248"/>
      <c r="E40" s="248"/>
      <c r="F40" s="248"/>
      <c r="G40" s="248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246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85" t="s">
        <v>1267</v>
      </c>
      <c r="D41" s="179"/>
      <c r="E41" s="18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248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185" t="s">
        <v>1268</v>
      </c>
      <c r="D42" s="179"/>
      <c r="E42" s="180">
        <v>14.23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248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67">
        <v>11</v>
      </c>
      <c r="B43" s="168" t="s">
        <v>1269</v>
      </c>
      <c r="C43" s="176" t="s">
        <v>1270</v>
      </c>
      <c r="D43" s="169" t="s">
        <v>241</v>
      </c>
      <c r="E43" s="170">
        <v>10.19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2"/>
      <c r="S43" s="172" t="s">
        <v>360</v>
      </c>
      <c r="T43" s="173" t="s">
        <v>222</v>
      </c>
      <c r="U43" s="160">
        <v>0</v>
      </c>
      <c r="V43" s="160">
        <f>ROUND(E43*U43,2)</f>
        <v>0</v>
      </c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271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185" t="s">
        <v>1271</v>
      </c>
      <c r="D44" s="179"/>
      <c r="E44" s="18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248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85" t="s">
        <v>0</v>
      </c>
      <c r="D45" s="179"/>
      <c r="E45" s="180">
        <v>10.19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248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x14ac:dyDescent="0.2">
      <c r="A46" s="153" t="s">
        <v>216</v>
      </c>
      <c r="B46" s="154" t="s">
        <v>117</v>
      </c>
      <c r="C46" s="175" t="s">
        <v>130</v>
      </c>
      <c r="D46" s="163"/>
      <c r="E46" s="164"/>
      <c r="F46" s="165"/>
      <c r="G46" s="165">
        <f>SUMIF(AG47:AG50,"&lt;&gt;NOR",G47:G50)</f>
        <v>0</v>
      </c>
      <c r="H46" s="165"/>
      <c r="I46" s="165">
        <f>SUM(I47:I50)</f>
        <v>0</v>
      </c>
      <c r="J46" s="165"/>
      <c r="K46" s="165">
        <f>SUM(K47:K50)</f>
        <v>0</v>
      </c>
      <c r="L46" s="165"/>
      <c r="M46" s="165">
        <f>SUM(M47:M50)</f>
        <v>0</v>
      </c>
      <c r="N46" s="165"/>
      <c r="O46" s="165">
        <f>SUM(O47:O50)</f>
        <v>0</v>
      </c>
      <c r="P46" s="165"/>
      <c r="Q46" s="165">
        <f>SUM(Q47:Q50)</f>
        <v>0</v>
      </c>
      <c r="R46" s="165"/>
      <c r="S46" s="165"/>
      <c r="T46" s="166"/>
      <c r="U46" s="162"/>
      <c r="V46" s="162">
        <f>SUM(V47:V50)</f>
        <v>2.02</v>
      </c>
      <c r="W46" s="162"/>
      <c r="AG46" t="s">
        <v>217</v>
      </c>
    </row>
    <row r="47" spans="1:60" outlineLevel="1" x14ac:dyDescent="0.2">
      <c r="A47" s="167">
        <v>12</v>
      </c>
      <c r="B47" s="168" t="s">
        <v>1</v>
      </c>
      <c r="C47" s="176" t="s">
        <v>2</v>
      </c>
      <c r="D47" s="169" t="s">
        <v>241</v>
      </c>
      <c r="E47" s="170">
        <v>1.53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 t="s">
        <v>998</v>
      </c>
      <c r="S47" s="172" t="s">
        <v>221</v>
      </c>
      <c r="T47" s="173" t="s">
        <v>222</v>
      </c>
      <c r="U47" s="160">
        <v>1.3170000000000002</v>
      </c>
      <c r="V47" s="160">
        <f>ROUND(E47*U47,2)</f>
        <v>2.02</v>
      </c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271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47" t="s">
        <v>999</v>
      </c>
      <c r="D48" s="248"/>
      <c r="E48" s="248"/>
      <c r="F48" s="248"/>
      <c r="G48" s="248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246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85" t="s">
        <v>3</v>
      </c>
      <c r="D49" s="179"/>
      <c r="E49" s="18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248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185" t="s">
        <v>4</v>
      </c>
      <c r="D50" s="179"/>
      <c r="E50" s="180">
        <v>1.53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248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x14ac:dyDescent="0.2">
      <c r="A51" s="153" t="s">
        <v>216</v>
      </c>
      <c r="B51" s="154" t="s">
        <v>119</v>
      </c>
      <c r="C51" s="175" t="s">
        <v>131</v>
      </c>
      <c r="D51" s="163"/>
      <c r="E51" s="164"/>
      <c r="F51" s="165"/>
      <c r="G51" s="165">
        <f>SUMIF(AG52:AG60,"&lt;&gt;NOR",G52:G60)</f>
        <v>0</v>
      </c>
      <c r="H51" s="165"/>
      <c r="I51" s="165">
        <f>SUM(I52:I60)</f>
        <v>0</v>
      </c>
      <c r="J51" s="165"/>
      <c r="K51" s="165">
        <f>SUM(K52:K60)</f>
        <v>0</v>
      </c>
      <c r="L51" s="165"/>
      <c r="M51" s="165">
        <f>SUM(M52:M60)</f>
        <v>0</v>
      </c>
      <c r="N51" s="165"/>
      <c r="O51" s="165">
        <f>SUM(O52:O60)</f>
        <v>0</v>
      </c>
      <c r="P51" s="165"/>
      <c r="Q51" s="165">
        <f>SUM(Q52:Q60)</f>
        <v>0</v>
      </c>
      <c r="R51" s="165"/>
      <c r="S51" s="165"/>
      <c r="T51" s="166"/>
      <c r="U51" s="162"/>
      <c r="V51" s="162">
        <f>SUM(V52:V60)</f>
        <v>0.28000000000000003</v>
      </c>
      <c r="W51" s="162"/>
      <c r="AG51" t="s">
        <v>217</v>
      </c>
    </row>
    <row r="52" spans="1:60" outlineLevel="1" x14ac:dyDescent="0.2">
      <c r="A52" s="167">
        <v>13</v>
      </c>
      <c r="B52" s="168" t="s">
        <v>1170</v>
      </c>
      <c r="C52" s="176" t="s">
        <v>1171</v>
      </c>
      <c r="D52" s="169" t="s">
        <v>254</v>
      </c>
      <c r="E52" s="170">
        <v>0.9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 t="s">
        <v>315</v>
      </c>
      <c r="S52" s="172" t="s">
        <v>221</v>
      </c>
      <c r="T52" s="173" t="s">
        <v>222</v>
      </c>
      <c r="U52" s="160">
        <v>5.5E-2</v>
      </c>
      <c r="V52" s="160">
        <f>ROUND(E52*U52,2)</f>
        <v>0.05</v>
      </c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271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47" t="s">
        <v>1172</v>
      </c>
      <c r="D53" s="248"/>
      <c r="E53" s="248"/>
      <c r="F53" s="248"/>
      <c r="G53" s="248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246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83" t="str">
        <f>C53</f>
        <v>kamenivo hrubé drcené vel. 32 - 63 mm s výplňovým kamenivem (vibrovaný štěrk), s rozprostřením, vlhčením a zhutněním</v>
      </c>
      <c r="BB53" s="150"/>
      <c r="BC53" s="150"/>
      <c r="BD53" s="150"/>
      <c r="BE53" s="150"/>
      <c r="BF53" s="150"/>
      <c r="BG53" s="150"/>
      <c r="BH53" s="150"/>
    </row>
    <row r="54" spans="1:60" ht="22.5" outlineLevel="1" x14ac:dyDescent="0.2">
      <c r="A54" s="167">
        <v>14</v>
      </c>
      <c r="B54" s="168" t="s">
        <v>5</v>
      </c>
      <c r="C54" s="176" t="s">
        <v>6</v>
      </c>
      <c r="D54" s="169" t="s">
        <v>254</v>
      </c>
      <c r="E54" s="170">
        <v>0.9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315</v>
      </c>
      <c r="S54" s="172" t="s">
        <v>221</v>
      </c>
      <c r="T54" s="173" t="s">
        <v>222</v>
      </c>
      <c r="U54" s="160">
        <v>2.6000000000000002E-2</v>
      </c>
      <c r="V54" s="160">
        <f>ROUND(E54*U54,2)</f>
        <v>0.02</v>
      </c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271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185" t="s">
        <v>1243</v>
      </c>
      <c r="D55" s="179"/>
      <c r="E55" s="18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248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85" t="s">
        <v>1244</v>
      </c>
      <c r="D56" s="179"/>
      <c r="E56" s="180">
        <v>0.9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248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67">
        <v>15</v>
      </c>
      <c r="B57" s="168" t="s">
        <v>7</v>
      </c>
      <c r="C57" s="176" t="s">
        <v>8</v>
      </c>
      <c r="D57" s="169" t="s">
        <v>254</v>
      </c>
      <c r="E57" s="170">
        <v>0.9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0</v>
      </c>
      <c r="O57" s="172">
        <f>ROUND(E57*N57,2)</f>
        <v>0</v>
      </c>
      <c r="P57" s="172">
        <v>0</v>
      </c>
      <c r="Q57" s="172">
        <f>ROUND(E57*P57,2)</f>
        <v>0</v>
      </c>
      <c r="R57" s="172" t="s">
        <v>315</v>
      </c>
      <c r="S57" s="172" t="s">
        <v>221</v>
      </c>
      <c r="T57" s="173" t="s">
        <v>222</v>
      </c>
      <c r="U57" s="160">
        <v>0.23700000000000002</v>
      </c>
      <c r="V57" s="160">
        <f>ROUND(E57*U57,2)</f>
        <v>0.21</v>
      </c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271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247" t="s">
        <v>9</v>
      </c>
      <c r="D58" s="248"/>
      <c r="E58" s="248"/>
      <c r="F58" s="248"/>
      <c r="G58" s="248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246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85" t="s">
        <v>10</v>
      </c>
      <c r="D59" s="179"/>
      <c r="E59" s="18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248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185" t="s">
        <v>1244</v>
      </c>
      <c r="D60" s="179"/>
      <c r="E60" s="180">
        <v>0.9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248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x14ac:dyDescent="0.2">
      <c r="A61" s="153" t="s">
        <v>216</v>
      </c>
      <c r="B61" s="154" t="s">
        <v>138</v>
      </c>
      <c r="C61" s="175" t="s">
        <v>139</v>
      </c>
      <c r="D61" s="163"/>
      <c r="E61" s="164"/>
      <c r="F61" s="165"/>
      <c r="G61" s="165">
        <f>SUMIF(AG62:AG78,"&lt;&gt;NOR",G62:G78)</f>
        <v>0</v>
      </c>
      <c r="H61" s="165"/>
      <c r="I61" s="165">
        <f>SUM(I62:I78)</f>
        <v>0</v>
      </c>
      <c r="J61" s="165"/>
      <c r="K61" s="165">
        <f>SUM(K62:K78)</f>
        <v>0</v>
      </c>
      <c r="L61" s="165"/>
      <c r="M61" s="165">
        <f>SUM(M62:M78)</f>
        <v>0</v>
      </c>
      <c r="N61" s="165"/>
      <c r="O61" s="165">
        <f>SUM(O62:O78)</f>
        <v>0</v>
      </c>
      <c r="P61" s="165"/>
      <c r="Q61" s="165">
        <f>SUM(Q62:Q78)</f>
        <v>0</v>
      </c>
      <c r="R61" s="165"/>
      <c r="S61" s="165"/>
      <c r="T61" s="166"/>
      <c r="U61" s="162"/>
      <c r="V61" s="162">
        <f>SUM(V62:V78)</f>
        <v>10.06</v>
      </c>
      <c r="W61" s="162"/>
      <c r="AG61" t="s">
        <v>217</v>
      </c>
    </row>
    <row r="62" spans="1:60" ht="22.5" outlineLevel="1" x14ac:dyDescent="0.2">
      <c r="A62" s="167">
        <v>16</v>
      </c>
      <c r="B62" s="168" t="s">
        <v>11</v>
      </c>
      <c r="C62" s="176" t="s">
        <v>12</v>
      </c>
      <c r="D62" s="169" t="s">
        <v>280</v>
      </c>
      <c r="E62" s="170">
        <v>25.5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 t="s">
        <v>998</v>
      </c>
      <c r="S62" s="172" t="s">
        <v>221</v>
      </c>
      <c r="T62" s="173" t="s">
        <v>222</v>
      </c>
      <c r="U62" s="160">
        <v>0.126</v>
      </c>
      <c r="V62" s="160">
        <f>ROUND(E62*U62,2)</f>
        <v>3.21</v>
      </c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271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247" t="s">
        <v>999</v>
      </c>
      <c r="D63" s="248"/>
      <c r="E63" s="248"/>
      <c r="F63" s="248"/>
      <c r="G63" s="248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246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 x14ac:dyDescent="0.2">
      <c r="A64" s="167">
        <v>17</v>
      </c>
      <c r="B64" s="168" t="s">
        <v>13</v>
      </c>
      <c r="C64" s="176" t="s">
        <v>14</v>
      </c>
      <c r="D64" s="169" t="s">
        <v>280</v>
      </c>
      <c r="E64" s="170">
        <v>2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72">
        <v>0</v>
      </c>
      <c r="O64" s="172">
        <f>ROUND(E64*N64,2)</f>
        <v>0</v>
      </c>
      <c r="P64" s="172">
        <v>0</v>
      </c>
      <c r="Q64" s="172">
        <f>ROUND(E64*P64,2)</f>
        <v>0</v>
      </c>
      <c r="R64" s="172" t="s">
        <v>998</v>
      </c>
      <c r="S64" s="172" t="s">
        <v>221</v>
      </c>
      <c r="T64" s="173" t="s">
        <v>222</v>
      </c>
      <c r="U64" s="160">
        <v>0.18700000000000003</v>
      </c>
      <c r="V64" s="160">
        <f>ROUND(E64*U64,2)</f>
        <v>0.37</v>
      </c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271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47" t="s">
        <v>999</v>
      </c>
      <c r="D65" s="248"/>
      <c r="E65" s="248"/>
      <c r="F65" s="248"/>
      <c r="G65" s="248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246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67">
        <v>18</v>
      </c>
      <c r="B66" s="168" t="s">
        <v>15</v>
      </c>
      <c r="C66" s="176" t="s">
        <v>16</v>
      </c>
      <c r="D66" s="169" t="s">
        <v>280</v>
      </c>
      <c r="E66" s="170">
        <v>25.5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2">
        <v>0</v>
      </c>
      <c r="O66" s="172">
        <f>ROUND(E66*N66,2)</f>
        <v>0</v>
      </c>
      <c r="P66" s="172">
        <v>0</v>
      </c>
      <c r="Q66" s="172">
        <f>ROUND(E66*P66,2)</f>
        <v>0</v>
      </c>
      <c r="R66" s="172" t="s">
        <v>998</v>
      </c>
      <c r="S66" s="172" t="s">
        <v>221</v>
      </c>
      <c r="T66" s="173" t="s">
        <v>222</v>
      </c>
      <c r="U66" s="160">
        <v>4.4000000000000004E-2</v>
      </c>
      <c r="V66" s="160">
        <f>ROUND(E66*U66,2)</f>
        <v>1.1200000000000001</v>
      </c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271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47" t="s">
        <v>17</v>
      </c>
      <c r="D67" s="248"/>
      <c r="E67" s="248"/>
      <c r="F67" s="248"/>
      <c r="G67" s="248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246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83" t="str">
        <f>C67</f>
        <v>přísun, montáže, demontáže a odsunu zkoušecího čerpadla, napuštění tlakovou vodou a dodání vody pro tlakovou zkoušku,</v>
      </c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67">
        <v>19</v>
      </c>
      <c r="B68" s="168" t="s">
        <v>18</v>
      </c>
      <c r="C68" s="176" t="s">
        <v>19</v>
      </c>
      <c r="D68" s="169" t="s">
        <v>280</v>
      </c>
      <c r="E68" s="170">
        <v>25.5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2">
        <v>0</v>
      </c>
      <c r="O68" s="172">
        <f>ROUND(E68*N68,2)</f>
        <v>0</v>
      </c>
      <c r="P68" s="172">
        <v>0</v>
      </c>
      <c r="Q68" s="172">
        <f>ROUND(E68*P68,2)</f>
        <v>0</v>
      </c>
      <c r="R68" s="172" t="s">
        <v>998</v>
      </c>
      <c r="S68" s="172" t="s">
        <v>221</v>
      </c>
      <c r="T68" s="173" t="s">
        <v>222</v>
      </c>
      <c r="U68" s="160">
        <v>0.21</v>
      </c>
      <c r="V68" s="160">
        <f>ROUND(E68*U68,2)</f>
        <v>5.36</v>
      </c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271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47" t="s">
        <v>20</v>
      </c>
      <c r="D69" s="248"/>
      <c r="E69" s="248"/>
      <c r="F69" s="248"/>
      <c r="G69" s="24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246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83" t="str">
        <f>C69</f>
        <v>napuštění a vypuštění vody, dodání vody a desinfekčního prostředku, náklady na bakteriologický rozbor vody,</v>
      </c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67">
        <v>20</v>
      </c>
      <c r="B70" s="168" t="s">
        <v>21</v>
      </c>
      <c r="C70" s="176" t="s">
        <v>22</v>
      </c>
      <c r="D70" s="169" t="s">
        <v>850</v>
      </c>
      <c r="E70" s="170">
        <v>2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2"/>
      <c r="S70" s="172" t="s">
        <v>360</v>
      </c>
      <c r="T70" s="173" t="s">
        <v>222</v>
      </c>
      <c r="U70" s="160">
        <v>0</v>
      </c>
      <c r="V70" s="160">
        <f>ROUND(E70*U70,2)</f>
        <v>0</v>
      </c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271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67">
        <v>21</v>
      </c>
      <c r="B71" s="168" t="s">
        <v>23</v>
      </c>
      <c r="C71" s="176" t="s">
        <v>24</v>
      </c>
      <c r="D71" s="169" t="s">
        <v>310</v>
      </c>
      <c r="E71" s="170">
        <v>1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2">
        <v>0</v>
      </c>
      <c r="O71" s="172">
        <f>ROUND(E71*N71,2)</f>
        <v>0</v>
      </c>
      <c r="P71" s="172">
        <v>0</v>
      </c>
      <c r="Q71" s="172">
        <f>ROUND(E71*P71,2)</f>
        <v>0</v>
      </c>
      <c r="R71" s="172"/>
      <c r="S71" s="172" t="s">
        <v>360</v>
      </c>
      <c r="T71" s="173" t="s">
        <v>222</v>
      </c>
      <c r="U71" s="160">
        <v>0</v>
      </c>
      <c r="V71" s="160">
        <f>ROUND(E71*U71,2)</f>
        <v>0</v>
      </c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271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67">
        <v>22</v>
      </c>
      <c r="B72" s="168" t="s">
        <v>25</v>
      </c>
      <c r="C72" s="176" t="s">
        <v>26</v>
      </c>
      <c r="D72" s="169" t="s">
        <v>917</v>
      </c>
      <c r="E72" s="170">
        <v>4.3780000000000001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72">
        <v>0</v>
      </c>
      <c r="O72" s="172">
        <f>ROUND(E72*N72,2)</f>
        <v>0</v>
      </c>
      <c r="P72" s="172">
        <v>0</v>
      </c>
      <c r="Q72" s="172">
        <f>ROUND(E72*P72,2)</f>
        <v>0</v>
      </c>
      <c r="R72" s="172"/>
      <c r="S72" s="172" t="s">
        <v>360</v>
      </c>
      <c r="T72" s="173" t="s">
        <v>222</v>
      </c>
      <c r="U72" s="160">
        <v>0</v>
      </c>
      <c r="V72" s="160">
        <f>ROUND(E72*U72,2)</f>
        <v>0</v>
      </c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435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85" t="s">
        <v>27</v>
      </c>
      <c r="D73" s="179"/>
      <c r="E73" s="18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248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185" t="s">
        <v>28</v>
      </c>
      <c r="D74" s="179"/>
      <c r="E74" s="180">
        <v>4.38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248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67">
        <v>23</v>
      </c>
      <c r="B75" s="168" t="s">
        <v>29</v>
      </c>
      <c r="C75" s="176" t="s">
        <v>30</v>
      </c>
      <c r="D75" s="169" t="s">
        <v>280</v>
      </c>
      <c r="E75" s="170">
        <v>51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0</v>
      </c>
      <c r="O75" s="172">
        <f>ROUND(E75*N75,2)</f>
        <v>0</v>
      </c>
      <c r="P75" s="172">
        <v>0</v>
      </c>
      <c r="Q75" s="172">
        <f>ROUND(E75*P75,2)</f>
        <v>0</v>
      </c>
      <c r="R75" s="172"/>
      <c r="S75" s="172" t="s">
        <v>360</v>
      </c>
      <c r="T75" s="173" t="s">
        <v>222</v>
      </c>
      <c r="U75" s="160">
        <v>0</v>
      </c>
      <c r="V75" s="160">
        <f>ROUND(E75*U75,2)</f>
        <v>0</v>
      </c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435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185" t="s">
        <v>31</v>
      </c>
      <c r="D76" s="179"/>
      <c r="E76" s="18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248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85" t="s">
        <v>32</v>
      </c>
      <c r="D77" s="179"/>
      <c r="E77" s="180">
        <v>51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248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67">
        <v>24</v>
      </c>
      <c r="B78" s="168" t="s">
        <v>33</v>
      </c>
      <c r="C78" s="176" t="s">
        <v>34</v>
      </c>
      <c r="D78" s="169" t="s">
        <v>280</v>
      </c>
      <c r="E78" s="170">
        <v>25.5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/>
      <c r="S78" s="172" t="s">
        <v>360</v>
      </c>
      <c r="T78" s="173" t="s">
        <v>222</v>
      </c>
      <c r="U78" s="160">
        <v>0</v>
      </c>
      <c r="V78" s="160">
        <f>ROUND(E78*U78,2)</f>
        <v>0</v>
      </c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306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x14ac:dyDescent="0.2">
      <c r="A79" s="153" t="s">
        <v>216</v>
      </c>
      <c r="B79" s="154" t="s">
        <v>140</v>
      </c>
      <c r="C79" s="175" t="s">
        <v>141</v>
      </c>
      <c r="D79" s="163"/>
      <c r="E79" s="164"/>
      <c r="F79" s="165"/>
      <c r="G79" s="165">
        <f>SUMIF(AG80:AG92,"&lt;&gt;NOR",G80:G92)</f>
        <v>0</v>
      </c>
      <c r="H79" s="165"/>
      <c r="I79" s="165">
        <f>SUM(I80:I92)</f>
        <v>0</v>
      </c>
      <c r="J79" s="165"/>
      <c r="K79" s="165">
        <f>SUM(K80:K92)</f>
        <v>0</v>
      </c>
      <c r="L79" s="165"/>
      <c r="M79" s="165">
        <f>SUM(M80:M92)</f>
        <v>0</v>
      </c>
      <c r="N79" s="165"/>
      <c r="O79" s="165">
        <f>SUM(O80:O92)</f>
        <v>0</v>
      </c>
      <c r="P79" s="165"/>
      <c r="Q79" s="165">
        <f>SUM(Q80:Q92)</f>
        <v>0</v>
      </c>
      <c r="R79" s="165"/>
      <c r="S79" s="165"/>
      <c r="T79" s="166"/>
      <c r="U79" s="162"/>
      <c r="V79" s="162">
        <f>SUM(V80:V92)</f>
        <v>4.09</v>
      </c>
      <c r="W79" s="162"/>
      <c r="AG79" t="s">
        <v>217</v>
      </c>
    </row>
    <row r="80" spans="1:60" outlineLevel="1" x14ac:dyDescent="0.2">
      <c r="A80" s="167">
        <v>25</v>
      </c>
      <c r="B80" s="168" t="s">
        <v>35</v>
      </c>
      <c r="C80" s="176" t="s">
        <v>36</v>
      </c>
      <c r="D80" s="169" t="s">
        <v>280</v>
      </c>
      <c r="E80" s="170">
        <v>3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0</v>
      </c>
      <c r="O80" s="172">
        <f>ROUND(E80*N80,2)</f>
        <v>0</v>
      </c>
      <c r="P80" s="172">
        <v>0</v>
      </c>
      <c r="Q80" s="172">
        <f>ROUND(E80*P80,2)</f>
        <v>0</v>
      </c>
      <c r="R80" s="172" t="s">
        <v>315</v>
      </c>
      <c r="S80" s="172" t="s">
        <v>221</v>
      </c>
      <c r="T80" s="173" t="s">
        <v>222</v>
      </c>
      <c r="U80" s="160">
        <v>3.2000000000000001E-2</v>
      </c>
      <c r="V80" s="160">
        <f>ROUND(E80*U80,2)</f>
        <v>0.1</v>
      </c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271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247" t="s">
        <v>37</v>
      </c>
      <c r="D81" s="248"/>
      <c r="E81" s="248"/>
      <c r="F81" s="248"/>
      <c r="G81" s="248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246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185" t="s">
        <v>38</v>
      </c>
      <c r="D82" s="179"/>
      <c r="E82" s="18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248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185" t="s">
        <v>115</v>
      </c>
      <c r="D83" s="179"/>
      <c r="E83" s="180">
        <v>3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248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67">
        <v>26</v>
      </c>
      <c r="B84" s="168" t="s">
        <v>1202</v>
      </c>
      <c r="C84" s="176" t="s">
        <v>1203</v>
      </c>
      <c r="D84" s="169" t="s">
        <v>280</v>
      </c>
      <c r="E84" s="170">
        <v>25.5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 t="s">
        <v>364</v>
      </c>
      <c r="S84" s="172" t="s">
        <v>221</v>
      </c>
      <c r="T84" s="173" t="s">
        <v>222</v>
      </c>
      <c r="U84" s="160">
        <v>0.13100000000000001</v>
      </c>
      <c r="V84" s="160">
        <f>ROUND(E84*U84,2)</f>
        <v>3.34</v>
      </c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271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47" t="s">
        <v>1204</v>
      </c>
      <c r="D85" s="248"/>
      <c r="E85" s="248"/>
      <c r="F85" s="248"/>
      <c r="G85" s="248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246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67">
        <v>27</v>
      </c>
      <c r="B86" s="168" t="s">
        <v>39</v>
      </c>
      <c r="C86" s="176" t="s">
        <v>40</v>
      </c>
      <c r="D86" s="169" t="s">
        <v>310</v>
      </c>
      <c r="E86" s="170">
        <v>2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 t="s">
        <v>364</v>
      </c>
      <c r="S86" s="172" t="s">
        <v>221</v>
      </c>
      <c r="T86" s="173" t="s">
        <v>222</v>
      </c>
      <c r="U86" s="160">
        <v>0.32</v>
      </c>
      <c r="V86" s="160">
        <f>ROUND(E86*U86,2)</f>
        <v>0.64</v>
      </c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271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47" t="s">
        <v>41</v>
      </c>
      <c r="D87" s="248"/>
      <c r="E87" s="248"/>
      <c r="F87" s="248"/>
      <c r="G87" s="248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246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83" t="str">
        <f>C87</f>
        <v>z prefabrikovaných stěnových dílců, včetně pomocného lešení o výšce podlahy do 1900 mm a pro zatížení do 1,5 kPa  (150 kg/m2),</v>
      </c>
      <c r="BB87" s="150"/>
      <c r="BC87" s="150"/>
      <c r="BD87" s="150"/>
      <c r="BE87" s="150"/>
      <c r="BF87" s="150"/>
      <c r="BG87" s="150"/>
      <c r="BH87" s="150"/>
    </row>
    <row r="88" spans="1:60" ht="22.5" outlineLevel="1" x14ac:dyDescent="0.2">
      <c r="A88" s="167">
        <v>28</v>
      </c>
      <c r="B88" s="168" t="s">
        <v>1207</v>
      </c>
      <c r="C88" s="176" t="s">
        <v>1208</v>
      </c>
      <c r="D88" s="169" t="s">
        <v>265</v>
      </c>
      <c r="E88" s="170">
        <v>1.4977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2" t="s">
        <v>315</v>
      </c>
      <c r="S88" s="172" t="s">
        <v>221</v>
      </c>
      <c r="T88" s="173" t="s">
        <v>222</v>
      </c>
      <c r="U88" s="160">
        <v>0.01</v>
      </c>
      <c r="V88" s="160">
        <f>ROUND(E88*U88,2)</f>
        <v>0.01</v>
      </c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271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2.5" outlineLevel="1" x14ac:dyDescent="0.2">
      <c r="A89" s="167">
        <v>29</v>
      </c>
      <c r="B89" s="168" t="s">
        <v>1209</v>
      </c>
      <c r="C89" s="176" t="s">
        <v>1210</v>
      </c>
      <c r="D89" s="169" t="s">
        <v>265</v>
      </c>
      <c r="E89" s="170">
        <v>1.4977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72">
        <v>0</v>
      </c>
      <c r="O89" s="172">
        <f>ROUND(E89*N89,2)</f>
        <v>0</v>
      </c>
      <c r="P89" s="172">
        <v>0</v>
      </c>
      <c r="Q89" s="172">
        <f>ROUND(E89*P89,2)</f>
        <v>0</v>
      </c>
      <c r="R89" s="172" t="s">
        <v>315</v>
      </c>
      <c r="S89" s="172" t="s">
        <v>221</v>
      </c>
      <c r="T89" s="173" t="s">
        <v>222</v>
      </c>
      <c r="U89" s="160">
        <v>0</v>
      </c>
      <c r="V89" s="160">
        <f>ROUND(E89*U89,2)</f>
        <v>0</v>
      </c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271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67">
        <v>30</v>
      </c>
      <c r="B90" s="168" t="s">
        <v>42</v>
      </c>
      <c r="C90" s="176" t="s">
        <v>43</v>
      </c>
      <c r="D90" s="169" t="s">
        <v>310</v>
      </c>
      <c r="E90" s="170">
        <v>4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/>
      <c r="S90" s="172" t="s">
        <v>360</v>
      </c>
      <c r="T90" s="173" t="s">
        <v>222</v>
      </c>
      <c r="U90" s="160">
        <v>0</v>
      </c>
      <c r="V90" s="160">
        <f>ROUND(E90*U90,2)</f>
        <v>0</v>
      </c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244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67">
        <v>31</v>
      </c>
      <c r="B91" s="168" t="s">
        <v>44</v>
      </c>
      <c r="C91" s="176" t="s">
        <v>45</v>
      </c>
      <c r="D91" s="169" t="s">
        <v>265</v>
      </c>
      <c r="E91" s="170">
        <v>1.4977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2">
        <v>0</v>
      </c>
      <c r="O91" s="172">
        <f>ROUND(E91*N91,2)</f>
        <v>0</v>
      </c>
      <c r="P91" s="172">
        <v>0</v>
      </c>
      <c r="Q91" s="172">
        <f>ROUND(E91*P91,2)</f>
        <v>0</v>
      </c>
      <c r="R91" s="172"/>
      <c r="S91" s="172" t="s">
        <v>360</v>
      </c>
      <c r="T91" s="173" t="s">
        <v>222</v>
      </c>
      <c r="U91" s="160">
        <v>0</v>
      </c>
      <c r="V91" s="160">
        <f>ROUND(E91*U91,2)</f>
        <v>0</v>
      </c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244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67">
        <v>32</v>
      </c>
      <c r="B92" s="168" t="s">
        <v>46</v>
      </c>
      <c r="C92" s="176" t="s">
        <v>47</v>
      </c>
      <c r="D92" s="169" t="s">
        <v>310</v>
      </c>
      <c r="E92" s="170">
        <v>2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2">
        <v>0</v>
      </c>
      <c r="O92" s="172">
        <f>ROUND(E92*N92,2)</f>
        <v>0</v>
      </c>
      <c r="P92" s="172">
        <v>0</v>
      </c>
      <c r="Q92" s="172">
        <f>ROUND(E92*P92,2)</f>
        <v>0</v>
      </c>
      <c r="R92" s="172"/>
      <c r="S92" s="172" t="s">
        <v>360</v>
      </c>
      <c r="T92" s="173" t="s">
        <v>222</v>
      </c>
      <c r="U92" s="160">
        <v>0</v>
      </c>
      <c r="V92" s="160">
        <f>ROUND(E92*U92,2)</f>
        <v>0</v>
      </c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306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x14ac:dyDescent="0.2">
      <c r="A93" s="153" t="s">
        <v>216</v>
      </c>
      <c r="B93" s="154" t="s">
        <v>149</v>
      </c>
      <c r="C93" s="175" t="s">
        <v>150</v>
      </c>
      <c r="D93" s="163"/>
      <c r="E93" s="164"/>
      <c r="F93" s="165"/>
      <c r="G93" s="165">
        <f>SUMIF(AG94:AG95,"&lt;&gt;NOR",G94:G95)</f>
        <v>0</v>
      </c>
      <c r="H93" s="165"/>
      <c r="I93" s="165">
        <f>SUM(I94:I95)</f>
        <v>0</v>
      </c>
      <c r="J93" s="165"/>
      <c r="K93" s="165">
        <f>SUM(K94:K95)</f>
        <v>0</v>
      </c>
      <c r="L93" s="165"/>
      <c r="M93" s="165">
        <f>SUM(M94:M95)</f>
        <v>0</v>
      </c>
      <c r="N93" s="165"/>
      <c r="O93" s="165">
        <f>SUM(O94:O95)</f>
        <v>0</v>
      </c>
      <c r="P93" s="165"/>
      <c r="Q93" s="165">
        <f>SUM(Q94:Q95)</f>
        <v>0</v>
      </c>
      <c r="R93" s="165"/>
      <c r="S93" s="165"/>
      <c r="T93" s="166"/>
      <c r="U93" s="162"/>
      <c r="V93" s="162">
        <f>SUM(V94:V95)</f>
        <v>2.95</v>
      </c>
      <c r="W93" s="162"/>
      <c r="AG93" t="s">
        <v>217</v>
      </c>
    </row>
    <row r="94" spans="1:60" ht="22.5" outlineLevel="1" x14ac:dyDescent="0.2">
      <c r="A94" s="167">
        <v>33</v>
      </c>
      <c r="B94" s="168" t="s">
        <v>48</v>
      </c>
      <c r="C94" s="176" t="s">
        <v>49</v>
      </c>
      <c r="D94" s="169" t="s">
        <v>265</v>
      </c>
      <c r="E94" s="170">
        <v>13.935720000000002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0</v>
      </c>
      <c r="O94" s="172">
        <f>ROUND(E94*N94,2)</f>
        <v>0</v>
      </c>
      <c r="P94" s="172">
        <v>0</v>
      </c>
      <c r="Q94" s="172">
        <f>ROUND(E94*P94,2)</f>
        <v>0</v>
      </c>
      <c r="R94" s="172" t="s">
        <v>998</v>
      </c>
      <c r="S94" s="172" t="s">
        <v>221</v>
      </c>
      <c r="T94" s="173" t="s">
        <v>222</v>
      </c>
      <c r="U94" s="160">
        <v>0.21150000000000002</v>
      </c>
      <c r="V94" s="160">
        <f>ROUND(E94*U94,2)</f>
        <v>2.95</v>
      </c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271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247" t="s">
        <v>50</v>
      </c>
      <c r="D95" s="248"/>
      <c r="E95" s="248"/>
      <c r="F95" s="248"/>
      <c r="G95" s="248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246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x14ac:dyDescent="0.2">
      <c r="A96" s="5"/>
      <c r="B96" s="6"/>
      <c r="C96" s="177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AE96">
        <v>15</v>
      </c>
      <c r="AF96">
        <v>21</v>
      </c>
    </row>
    <row r="97" spans="1:33" x14ac:dyDescent="0.2">
      <c r="A97" s="153"/>
      <c r="B97" s="154" t="s">
        <v>80</v>
      </c>
      <c r="C97" s="175"/>
      <c r="D97" s="155"/>
      <c r="E97" s="156"/>
      <c r="F97" s="156"/>
      <c r="G97" s="174">
        <f>G8+G46+G51+G61+G79+G93</f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AE97">
        <f>SUMIF(L7:L95,AE96,G7:G95)</f>
        <v>0</v>
      </c>
      <c r="AF97">
        <f>SUMIF(L7:L95,AF96,G7:G95)</f>
        <v>0</v>
      </c>
      <c r="AG97" t="s">
        <v>236</v>
      </c>
    </row>
    <row r="98" spans="1:33" x14ac:dyDescent="0.2">
      <c r="A98" s="246" t="s">
        <v>701</v>
      </c>
      <c r="B98" s="246"/>
      <c r="C98" s="177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33" x14ac:dyDescent="0.2">
      <c r="A99" s="5"/>
      <c r="B99" s="6" t="s">
        <v>702</v>
      </c>
      <c r="C99" s="177" t="s">
        <v>703</v>
      </c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AG99" t="s">
        <v>704</v>
      </c>
    </row>
    <row r="100" spans="1:33" x14ac:dyDescent="0.2">
      <c r="A100" s="5"/>
      <c r="B100" s="6" t="s">
        <v>705</v>
      </c>
      <c r="C100" s="177" t="s">
        <v>706</v>
      </c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AG100" t="s">
        <v>707</v>
      </c>
    </row>
    <row r="101" spans="1:33" x14ac:dyDescent="0.2">
      <c r="A101" s="5"/>
      <c r="B101" s="6"/>
      <c r="C101" s="177" t="s">
        <v>708</v>
      </c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AG101" t="s">
        <v>709</v>
      </c>
    </row>
    <row r="102" spans="1:33" x14ac:dyDescent="0.2">
      <c r="A102" s="5"/>
      <c r="B102" s="6"/>
      <c r="C102" s="177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33" x14ac:dyDescent="0.2">
      <c r="C103" s="178"/>
      <c r="D103" s="142"/>
      <c r="AG103" t="s">
        <v>237</v>
      </c>
    </row>
    <row r="104" spans="1:33" x14ac:dyDescent="0.2">
      <c r="D104" s="142"/>
    </row>
    <row r="105" spans="1:33" x14ac:dyDescent="0.2">
      <c r="D105" s="142"/>
    </row>
    <row r="106" spans="1:33" x14ac:dyDescent="0.2">
      <c r="D106" s="142"/>
    </row>
    <row r="107" spans="1:33" x14ac:dyDescent="0.2">
      <c r="D107" s="142"/>
    </row>
    <row r="108" spans="1:33" x14ac:dyDescent="0.2">
      <c r="D108" s="142"/>
    </row>
    <row r="109" spans="1:33" x14ac:dyDescent="0.2">
      <c r="D109" s="142"/>
    </row>
    <row r="110" spans="1:33" x14ac:dyDescent="0.2">
      <c r="D110" s="142"/>
    </row>
    <row r="111" spans="1:33" x14ac:dyDescent="0.2">
      <c r="D111" s="142"/>
    </row>
    <row r="112" spans="1:33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ED5C" sheet="1"/>
  <mergeCells count="24">
    <mergeCell ref="C22:G22"/>
    <mergeCell ref="C26:G26"/>
    <mergeCell ref="C20:G20"/>
    <mergeCell ref="A1:G1"/>
    <mergeCell ref="C2:G2"/>
    <mergeCell ref="C3:G3"/>
    <mergeCell ref="C4:G4"/>
    <mergeCell ref="C16:G16"/>
    <mergeCell ref="C28:G28"/>
    <mergeCell ref="C53:G53"/>
    <mergeCell ref="A98:B98"/>
    <mergeCell ref="C87:G87"/>
    <mergeCell ref="C95:G95"/>
    <mergeCell ref="C67:G67"/>
    <mergeCell ref="C69:G69"/>
    <mergeCell ref="C81:G81"/>
    <mergeCell ref="C65:G65"/>
    <mergeCell ref="C85:G85"/>
    <mergeCell ref="C58:G58"/>
    <mergeCell ref="C63:G63"/>
    <mergeCell ref="C32:G32"/>
    <mergeCell ref="C36:G36"/>
    <mergeCell ref="C40:G40"/>
    <mergeCell ref="C48:G48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3" t="s">
        <v>89</v>
      </c>
    </row>
    <row r="2" spans="1:7" ht="57.75" customHeight="1" x14ac:dyDescent="0.2">
      <c r="A2" s="255" t="s">
        <v>90</v>
      </c>
      <c r="B2" s="255"/>
      <c r="C2" s="255"/>
      <c r="D2" s="255"/>
      <c r="E2" s="255"/>
      <c r="F2" s="255"/>
      <c r="G2" s="255"/>
    </row>
  </sheetData>
  <sheetProtection password="ED5C" sheet="1"/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Stavba</vt:lpstr>
      <vt:lpstr>VzorPolozky</vt:lpstr>
      <vt:lpstr>VRN</vt:lpstr>
      <vt:lpstr>ASŘ</vt:lpstr>
      <vt:lpstr>ZTI</vt:lpstr>
      <vt:lpstr>VNI ROZVODY</vt:lpstr>
      <vt:lpstr>VNĚ ROZVODY</vt:lpstr>
      <vt:lpstr>PŘÍPOJKA VODY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ASŘ!Názvy_tisku</vt:lpstr>
      <vt:lpstr>'PŘÍPOJKA VODY'!Názvy_tisku</vt:lpstr>
      <vt:lpstr>'VNĚ ROZVODY'!Názvy_tisku</vt:lpstr>
      <vt:lpstr>'VNI ROZVODY'!Názvy_tisku</vt:lpstr>
      <vt:lpstr>VRN!Názvy_tisku</vt:lpstr>
      <vt:lpstr>ZTI!Názvy_tisku</vt:lpstr>
      <vt:lpstr>oadresa</vt:lpstr>
      <vt:lpstr>Stavba!Objednatel</vt:lpstr>
      <vt:lpstr>Stavba!Objekt</vt:lpstr>
      <vt:lpstr>ASŘ!Oblast_tisku</vt:lpstr>
      <vt:lpstr>'PŘÍPOJKA VODY'!Oblast_tisku</vt:lpstr>
      <vt:lpstr>Stavba!Oblast_tisku</vt:lpstr>
      <vt:lpstr>'VNĚ ROZVODY'!Oblast_tisku</vt:lpstr>
      <vt:lpstr>'VNI ROZVODY'!Oblast_tisku</vt:lpstr>
      <vt:lpstr>VRN!Oblast_tisku</vt:lpstr>
      <vt:lpstr>ZTI!Oblast_tisku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</dc:creator>
  <cp:lastModifiedBy>Schnürch Michaela</cp:lastModifiedBy>
  <cp:lastPrinted>2014-02-28T09:52:57Z</cp:lastPrinted>
  <dcterms:created xsi:type="dcterms:W3CDTF">2009-04-08T07:15:50Z</dcterms:created>
  <dcterms:modified xsi:type="dcterms:W3CDTF">2018-12-14T08:54:10Z</dcterms:modified>
</cp:coreProperties>
</file>