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15" windowHeight="9555" tabRatio="872" activeTab="3"/>
  </bookViews>
  <sheets>
    <sheet name="Krycí list" sheetId="1" r:id="rId1"/>
    <sheet name="Rekapitulace" sheetId="2" r:id="rId2"/>
    <sheet name="ostatní a vedlejší náklady" sheetId="3" r:id="rId3"/>
    <sheet name="SO01" sheetId="4" r:id="rId4"/>
    <sheet name="SO02" sheetId="5" r:id="rId5"/>
    <sheet name="SO03" sheetId="6" r:id="rId6"/>
    <sheet name="SO04" sheetId="7" r:id="rId7"/>
    <sheet name="ROSTLINY A TECHNOLOGIE VÝSADBY" sheetId="8" r:id="rId8"/>
    <sheet name="ZKRATKY A VYSVĚTLIVKY" sheetId="9" r:id="rId9"/>
    <sheet name="#Figury" sheetId="10" state="hidden" r:id="rId10"/>
  </sheets>
  <externalReferences>
    <externalReference r:id="rId13"/>
  </externalReferences>
  <definedNames>
    <definedName name="Excel_BuiltIn__FilterDatabase">#REF!</definedName>
    <definedName name="Excel_BuiltIn__FilterDatabase_1">'ROSTLINY A TECHNOLOGIE VÝSADBY'!$10:$18</definedName>
    <definedName name="Excel_BuiltIn_Print_Area1">#REF!</definedName>
    <definedName name="Excel_BuiltIn_Print_Area_1">#REF!</definedName>
    <definedName name="Excel_BuiltIn_Print_Area_2">#REF!</definedName>
    <definedName name="Excel_BuiltIn_Print_Area_4">#REF!</definedName>
    <definedName name="Excel_BuiltIn_Print_Titles2">#REF!</definedName>
    <definedName name="Excel_BuiltIn_Print_Titles_1">#REF!</definedName>
    <definedName name="Excel_BuiltIn_Print_Titles_3">#REF!</definedName>
    <definedName name="Excel_BuiltIn_Print_Titles_5">#REF!</definedName>
    <definedName name="_xlnm.Print_Titles" localSheetId="2">'ostatní a vedlejší náklady'!$11:$13</definedName>
    <definedName name="_xlnm.Print_Titles" localSheetId="1">'Rekapitulace'!$11:$13</definedName>
    <definedName name="_xlnm.Print_Titles" localSheetId="7">'ROSTLINY A TECHNOLOGIE VÝSADBY'!$9:$10</definedName>
    <definedName name="_xlnm.Print_Titles" localSheetId="3">'SO01'!$11:$13</definedName>
    <definedName name="_xlnm.Print_Titles" localSheetId="4">'SO02'!$11:$13</definedName>
    <definedName name="_xlnm.Print_Titles" localSheetId="5">'SO03'!$11:$13</definedName>
    <definedName name="_xlnm.Print_Titles" localSheetId="6">'SO04'!$11:$13</definedName>
    <definedName name="_xlnm.Print_Area" localSheetId="7">'ROSTLINY A TECHNOLOGIE VÝSADBY'!$A$1:$BH$43</definedName>
  </definedNames>
  <calcPr fullCalcOnLoad="1"/>
</workbook>
</file>

<file path=xl/sharedStrings.xml><?xml version="1.0" encoding="utf-8"?>
<sst xmlns="http://schemas.openxmlformats.org/spreadsheetml/2006/main" count="4657" uniqueCount="1168">
  <si>
    <t>Název stavby</t>
  </si>
  <si>
    <t>JKSO</t>
  </si>
  <si>
    <t>Kód stavby</t>
  </si>
  <si>
    <t>N12-330</t>
  </si>
  <si>
    <t>Název objektu</t>
  </si>
  <si>
    <t>EČO</t>
  </si>
  <si>
    <t>Kód objektu</t>
  </si>
  <si>
    <t>1</t>
  </si>
  <si>
    <t>Název části</t>
  </si>
  <si>
    <t xml:space="preserve"> </t>
  </si>
  <si>
    <t>Místo</t>
  </si>
  <si>
    <t>Kód části</t>
  </si>
  <si>
    <t>Název podčásti</t>
  </si>
  <si>
    <t>Kód podčásti</t>
  </si>
  <si>
    <t>IČ</t>
  </si>
  <si>
    <t>DIČ</t>
  </si>
  <si>
    <t>Objednatel</t>
  </si>
  <si>
    <t>Projektant</t>
  </si>
  <si>
    <t>Zhotovitel</t>
  </si>
  <si>
    <t>Rozpočet číslo</t>
  </si>
  <si>
    <t>Zpracoval</t>
  </si>
  <si>
    <t>Dne</t>
  </si>
  <si>
    <t xml:space="preserve">               Měrné a účelové jednotky</t>
  </si>
  <si>
    <t xml:space="preserve">            Počet</t>
  </si>
  <si>
    <t xml:space="preserve">    Náklady / 1 m.j.</t>
  </si>
  <si>
    <t xml:space="preserve">             Počet</t>
  </si>
  <si>
    <t xml:space="preserve">     Náklady / 1 m.j.</t>
  </si>
  <si>
    <t xml:space="preserve">                Počet</t>
  </si>
  <si>
    <t xml:space="preserve">        Náklady / 1 m.j.</t>
  </si>
  <si>
    <t xml:space="preserve">               Rozpočtové náklady v</t>
  </si>
  <si>
    <t>CZK</t>
  </si>
  <si>
    <t>A</t>
  </si>
  <si>
    <t>Základní rozp. náklady</t>
  </si>
  <si>
    <t>B</t>
  </si>
  <si>
    <t>Doplňkové náklady</t>
  </si>
  <si>
    <t>C</t>
  </si>
  <si>
    <t>Náklady na umístění stavby</t>
  </si>
  <si>
    <t>%</t>
  </si>
  <si>
    <t>ZRN (ř. 1-6)</t>
  </si>
  <si>
    <t>NUS (ř. 13-18)</t>
  </si>
  <si>
    <t>HZS</t>
  </si>
  <si>
    <t>D</t>
  </si>
  <si>
    <t>Celkové náklady</t>
  </si>
  <si>
    <t>Součet 7, 12, 19-22</t>
  </si>
  <si>
    <t>Datum a podpis</t>
  </si>
  <si>
    <t>Razítko</t>
  </si>
  <si>
    <t>DPH</t>
  </si>
  <si>
    <t>Cena s DPH (ř. 23-25)</t>
  </si>
  <si>
    <t>E</t>
  </si>
  <si>
    <t>Přípočty a odpočty</t>
  </si>
  <si>
    <t>Dodávky objednatele</t>
  </si>
  <si>
    <t>Klouzavá doložka</t>
  </si>
  <si>
    <t>Zvýhodnění + -</t>
  </si>
  <si>
    <t>Stavba:</t>
  </si>
  <si>
    <t>Objekt:</t>
  </si>
  <si>
    <t>Část:</t>
  </si>
  <si>
    <t xml:space="preserve">JKSO: </t>
  </si>
  <si>
    <t>Objednatel:</t>
  </si>
  <si>
    <t>Zhotovitel:</t>
  </si>
  <si>
    <t>Datum:</t>
  </si>
  <si>
    <t>Kód</t>
  </si>
  <si>
    <t>Popis</t>
  </si>
  <si>
    <t>Cena celkem</t>
  </si>
  <si>
    <t>Hmotnost celkem</t>
  </si>
  <si>
    <t>Suť celkem</t>
  </si>
  <si>
    <t>Celkem</t>
  </si>
  <si>
    <t>JKSO:</t>
  </si>
  <si>
    <t>P.Č.</t>
  </si>
  <si>
    <t>TV</t>
  </si>
  <si>
    <t>KCN</t>
  </si>
  <si>
    <t>Kód položky</t>
  </si>
  <si>
    <t>MJ</t>
  </si>
  <si>
    <t>Množství celkem</t>
  </si>
  <si>
    <t>Cena jednotková</t>
  </si>
  <si>
    <t>Hmotnost</t>
  </si>
  <si>
    <t>Hmotnost sutě</t>
  </si>
  <si>
    <t>Hmotnost sutě celkem</t>
  </si>
  <si>
    <t>Typ položky</t>
  </si>
  <si>
    <t>Úroveň</t>
  </si>
  <si>
    <t>K</t>
  </si>
  <si>
    <t>2</t>
  </si>
  <si>
    <t>SOUHRNNÁ REKAPITULACE STAVBY</t>
  </si>
  <si>
    <t>Ostatní a vedlejší náklady</t>
  </si>
  <si>
    <t>SOUPIS PRACÍ</t>
  </si>
  <si>
    <t>-1</t>
  </si>
  <si>
    <t>D.1</t>
  </si>
  <si>
    <t>OST.</t>
  </si>
  <si>
    <t>OSTATNÍ A VEDLEJŠÍ NÁKLADY STAVBY</t>
  </si>
  <si>
    <t>OST.1</t>
  </si>
  <si>
    <t>Vedlejší náklady stavby</t>
  </si>
  <si>
    <r>
      <t xml:space="preserve">Náklady zhotovitele související se zajištěním provozů nutných pro provádění díla - </t>
    </r>
    <r>
      <rPr>
        <b/>
        <u val="single"/>
        <sz val="8"/>
        <color indexed="20"/>
        <rFont val="Arial"/>
        <family val="2"/>
      </rPr>
      <t>zařízení staveniště</t>
    </r>
    <r>
      <rPr>
        <sz val="8"/>
        <color indexed="20"/>
        <rFont val="Arial"/>
        <family val="2"/>
      </rPr>
      <t xml:space="preserve"> (kancelářské/skladovací/sociální objekty, oplocení stavby, ostraha staveniště, kompletní vnitrostaveništní rozvody všech potřebných energií vč. jejich poplatků, zajištění podružných měření spotřeby) </t>
    </r>
  </si>
  <si>
    <t>soubor</t>
  </si>
  <si>
    <t>Náklady zhotovitele spojené s kompletní likvidací zařízení staveniště vč. uvedení všech dotčených ploch do bezvadného stavu.</t>
  </si>
  <si>
    <t>Ostatní náklady stavby</t>
  </si>
  <si>
    <r>
      <t xml:space="preserve">Náklady zhotovitele související se zajištěním a provedením kompletního díla dle PD a souvisejících dokladů </t>
    </r>
    <r>
      <rPr>
        <b/>
        <u val="single"/>
        <sz val="8"/>
        <color indexed="20"/>
        <rFont val="Arial"/>
        <family val="2"/>
      </rPr>
      <t>- kompletační činnost</t>
    </r>
  </si>
  <si>
    <t>Zábor veřejného prostranství - pro stavbu, zařízení staveniště, vjezdy na stavbu atd. - zajištění / vyřízení + finanční vyrovnání</t>
  </si>
  <si>
    <t>Zajištění splnění podmínek vyplývajících z vydaných rozhodnutí a povolení stavby dle zadávací dokumentace.</t>
  </si>
  <si>
    <t xml:space="preserve">Technická řešení - návrh a projednání nutných odchylek a změn oproti PD zjištěných v průběhu stavby </t>
  </si>
  <si>
    <t xml:space="preserve">Technická řešení  - návrh a projednání kolizí se skrytými konstrukcemi, vč. nákladů souvisejících s technickým řešením případných kolizí stavby se skrytými konstrukcemi, které projektant nemohl předvídat. </t>
  </si>
  <si>
    <t>Zabezpečení staveniště a jeho vybavení, majetku třetích osob a stavebního materiálu instalovaného i neinstalovaného (uskladněného) v rámci stavby proti vzniku jakýchkoliv škod či snížení kvality vlivem klimatických podmínek, proti odcizení.</t>
  </si>
  <si>
    <t>Náklady zhotovitele spojené s ochranou dřevin, stromů, porostů a vegetačních ploch při stavebních prací dle ČSN 83 9061 - po celou dobu výstavby</t>
  </si>
  <si>
    <t>Vytyčení všech inženýrských sítí před zahájením prací vč. řádného zajištění. Zpětné předání všech inženýrských sítí jednotlivým správcům vč. uvedení dotčených ploch do bezvadného stavu.</t>
  </si>
  <si>
    <t>Náklady na označení stavby - velkorozměrová tabule umístěná na viditelném místě po celou dobu stavby - DLE ZADÁVACÍCH PODMÍNEK</t>
  </si>
  <si>
    <r>
      <t xml:space="preserve">Včasné odsouhlasení všech užitých výrobků/prvků, materiálů a technologií zástupci všech zúčastněných stran, požadované zadávací a projektovou dokumentací </t>
    </r>
    <r>
      <rPr>
        <b/>
        <sz val="8"/>
        <color indexed="20"/>
        <rFont val="Arial"/>
        <family val="2"/>
      </rPr>
      <t xml:space="preserve">- (VYVZORKOVÁNÍ) </t>
    </r>
  </si>
  <si>
    <t xml:space="preserve">Pravidelné čištění přilehlých / souvisejících komunikací a zpevněných ploch - po celou dobu stavby </t>
  </si>
  <si>
    <t xml:space="preserve">Zpracování fotodokumentace : A) fotofokumentace stávajícího stavu před zahájením stavebních prací,  B) fotodokumentace průběhu realizace stavby,   C) fotodokumentace dokončeného díla.  Předání objednateli v počtu a formě uvedené v zadávací dokumentaci. </t>
  </si>
  <si>
    <t>Náklady na vypracování dílenské/dodavatelské dokumentace - v rozsahu požadovaném v PD a ZD.</t>
  </si>
  <si>
    <t xml:space="preserve">Náklady na zpracování projektové dokumentace skutečného provedení stavby v počtu a formě požadované zadávací dokumentací. </t>
  </si>
  <si>
    <t>VLASTNÍ</t>
  </si>
  <si>
    <t>Zřízení trvalé, dočasné deponie a mezideponie, příjezdy a přístupy na staveniště, úpravy staveniště z hlediska bezpečnosti a ochrany zdraví třetích osob, vč. nutných úprav pro osoby s omezenou schopností pohybu a orientace, uspořádání a bezpečnost staveniště z hlediska ochrany veřejných zájmů), dodržení podmínek pro provádění staveb z hlediska BOZP a sestaveného plánu BOZP, dodržování podmínek pro ochranu životního prostředí při výstavbě, dodržení podmínek - možnosti nakládání s odpady, splnění zvláštních požadavků na provádění stavby, které vyžadují bezpečnostní opatření.</t>
  </si>
  <si>
    <t>Zajištění všech dokladů a revizí nutných pro předání stavby a vydání kolaudačního souhlasu</t>
  </si>
  <si>
    <t xml:space="preserve">Součinnost s ostatními zúčastněnými stranami : se zástupci objednatele, projektanta, TDI, AD, koordinátora bezpečnosti </t>
  </si>
  <si>
    <t xml:space="preserve">Provedení všech zkoušek a revizí předepsaných projektovou a zadávací dokumentací, platnými normami - (neuvedených v jednotlivých soupisech prací) </t>
  </si>
  <si>
    <r>
      <t xml:space="preserve">Uvedení všech pozemků, konstrukcí a povrchů dotčených stavbou </t>
    </r>
    <r>
      <rPr>
        <b/>
        <u val="single"/>
        <sz val="8"/>
        <color indexed="20"/>
        <rFont val="Arial"/>
        <family val="2"/>
      </rPr>
      <t xml:space="preserve">do původního stavu. </t>
    </r>
  </si>
  <si>
    <t>Vytyčení stavby, nebo jejích částí, goedetem před zahájením stavby. Zaměření skutečného provedení stavby a vypracování geometrického plánu - zpracování a předání viz zadávací dokumentace.</t>
  </si>
  <si>
    <t>CS 2015 / VLASTNÍ</t>
  </si>
  <si>
    <t>CS</t>
  </si>
  <si>
    <t>KRYCÍ LIST SOUHRNU</t>
  </si>
  <si>
    <t>REGENERACE SÍDLIŠTĚ ŠALAMOUNA 5.ETAPA - ČÁST 5A</t>
  </si>
  <si>
    <t>822 29</t>
  </si>
  <si>
    <t>Ostrava</t>
  </si>
  <si>
    <t>SMO, MĚSTSKÝ OBVOD MORAVSKÁ OSTRAVA A PŘÍVOZ</t>
  </si>
  <si>
    <t>STUDIO - D Opava s.r.o.</t>
  </si>
  <si>
    <t>Dlle výběrového řízení</t>
  </si>
  <si>
    <t>N-2015-204</t>
  </si>
  <si>
    <t>D.1 - DOKUMENTACE OBJEKTŮ</t>
  </si>
  <si>
    <t>SO 01</t>
  </si>
  <si>
    <t>SO 02</t>
  </si>
  <si>
    <t>SO 03</t>
  </si>
  <si>
    <t>SO 04</t>
  </si>
  <si>
    <t>SADOVÉ ÚPRAVY</t>
  </si>
  <si>
    <t>ZPEVNĚNÉ PLOCHY A KOMUNIKACE</t>
  </si>
  <si>
    <t>VEŘEJNÉ OSVĚTLENÍ</t>
  </si>
  <si>
    <t>ÚPRAVA INŽENÝRSKÝCH SÍTÍ</t>
  </si>
  <si>
    <t>REKAPITULACE SOUHRNU</t>
  </si>
  <si>
    <r>
      <t>Náklady na ochranu všech stávajících prvků, zařízení a povrchů před poškozením, vč. zakrytí a zabezpečení osazených výplí otvorů -</t>
    </r>
    <r>
      <rPr>
        <b/>
        <u val="single"/>
        <sz val="8"/>
        <color indexed="20"/>
        <rFont val="Arial"/>
        <family val="2"/>
      </rPr>
      <t xml:space="preserve"> po celou bodu stavebních prací</t>
    </r>
  </si>
  <si>
    <t>31.10.2015</t>
  </si>
  <si>
    <t xml:space="preserve"> 1.1</t>
  </si>
  <si>
    <t xml:space="preserve"> 1.2</t>
  </si>
  <si>
    <t xml:space="preserve"> 1.3</t>
  </si>
  <si>
    <t xml:space="preserve"> 2.1</t>
  </si>
  <si>
    <t xml:space="preserve"> 2.2</t>
  </si>
  <si>
    <t xml:space="preserve"> 2.3</t>
  </si>
  <si>
    <t xml:space="preserve"> 2.4</t>
  </si>
  <si>
    <t xml:space="preserve"> 2.5</t>
  </si>
  <si>
    <t xml:space="preserve"> 2.6</t>
  </si>
  <si>
    <t xml:space="preserve"> 2.7</t>
  </si>
  <si>
    <t xml:space="preserve"> 2.8</t>
  </si>
  <si>
    <t xml:space="preserve"> 2.9</t>
  </si>
  <si>
    <t xml:space="preserve"> 2.10</t>
  </si>
  <si>
    <t xml:space="preserve"> 2.11</t>
  </si>
  <si>
    <t xml:space="preserve"> 2.12</t>
  </si>
  <si>
    <t xml:space="preserve"> 2.13</t>
  </si>
  <si>
    <t xml:space="preserve"> 2.14</t>
  </si>
  <si>
    <t xml:space="preserve"> 2.15</t>
  </si>
  <si>
    <t xml:space="preserve"> 2.16</t>
  </si>
  <si>
    <t xml:space="preserve"> 2.17</t>
  </si>
  <si>
    <t xml:space="preserve"> 2.18</t>
  </si>
  <si>
    <t xml:space="preserve"> 2.19</t>
  </si>
  <si>
    <t xml:space="preserve"> 2.20</t>
  </si>
  <si>
    <t>CÚ VLASTNÍ</t>
  </si>
  <si>
    <t>HSV</t>
  </si>
  <si>
    <t>Práce a dodávky HSV</t>
  </si>
  <si>
    <t>0</t>
  </si>
  <si>
    <t>Zemní práce</t>
  </si>
  <si>
    <t>PK</t>
  </si>
  <si>
    <t>100111R01</t>
  </si>
  <si>
    <t>kus</t>
  </si>
  <si>
    <t>"kompletní provedení dle specifikace PD a TZ vč. všech souvisejících prací a dodávek"</t>
  </si>
  <si>
    <t>-kompletní přesuny / likvidace dle zákona o odpadech</t>
  </si>
  <si>
    <t>Součet</t>
  </si>
  <si>
    <t>4</t>
  </si>
  <si>
    <t>100111R02</t>
  </si>
  <si>
    <t xml:space="preserve">Ochrana stávajících dřevin při stavební činnosti </t>
  </si>
  <si>
    <t>-provedení kompletní ochrany stávajících dřevin (dodávky/montáže/osazení)</t>
  </si>
  <si>
    <t xml:space="preserve">-kompletní přesuny </t>
  </si>
  <si>
    <t>(kompletní specifikace provedení dle TZ odstavec 3, str. 4-5)</t>
  </si>
  <si>
    <t>22,0</t>
  </si>
  <si>
    <t>3</t>
  </si>
  <si>
    <t>231</t>
  </si>
  <si>
    <t>180402R11</t>
  </si>
  <si>
    <t>Založení trávníku výsevem v rovině a ve svahu do 1:5</t>
  </si>
  <si>
    <t>m2</t>
  </si>
  <si>
    <t>Postupy a upřesnění provedení vč. souvisejících dodávek:</t>
  </si>
  <si>
    <t>(upřesnění - viz tabulka výkazu výměr)</t>
  </si>
  <si>
    <t>(7710,0+350,0)</t>
  </si>
  <si>
    <t>232</t>
  </si>
  <si>
    <t>181006113</t>
  </si>
  <si>
    <t>Rozprostření zemin tl vrstvy do 0,2 m schopných zúrodnění v rovině a sklonu do 1:5</t>
  </si>
  <si>
    <t>"hrubé terénní úpravy a modelace terénu" 8060,0</t>
  </si>
  <si>
    <t>5</t>
  </si>
  <si>
    <t>001</t>
  </si>
  <si>
    <t>181301R12</t>
  </si>
  <si>
    <t>Provedení jemných terénních úprav</t>
  </si>
  <si>
    <t>-dodávka a rozprostření ornice tl vrstvy do 150 mm pl přes 500 m2 v rovině nebo ve svahu do 1:5</t>
  </si>
  <si>
    <t>-KOMPLETNÍ technologický postup provedení viz TZ odstavec 5 , str. 6</t>
  </si>
  <si>
    <t>6</t>
  </si>
  <si>
    <t>181355R01</t>
  </si>
  <si>
    <t xml:space="preserve">Výsadba stromů - dodávky viz samostatný soupis </t>
  </si>
  <si>
    <t>"kompletní dodávky dle specifikace PD a TZ vč. všech souvisejících dodávek"</t>
  </si>
  <si>
    <t>1,0</t>
  </si>
  <si>
    <t>7</t>
  </si>
  <si>
    <t>181355R02</t>
  </si>
  <si>
    <t xml:space="preserve">Výsadba keřů - dodávky viz samostatný soupis </t>
  </si>
  <si>
    <t>8</t>
  </si>
  <si>
    <t>181355R11</t>
  </si>
  <si>
    <t>Výsadba stromů - technologie provedení</t>
  </si>
  <si>
    <t>-ochrana kořenového prostoru a korun</t>
  </si>
  <si>
    <t>-viz požadavky na pomocné materiály pro výsadbu (TZ odstavec 9-10)</t>
  </si>
  <si>
    <t>11,0</t>
  </si>
  <si>
    <t>9</t>
  </si>
  <si>
    <t>181355R12</t>
  </si>
  <si>
    <t>Výsadba keřů - technologie provedení</t>
  </si>
  <si>
    <t>221</t>
  </si>
  <si>
    <t>113106121</t>
  </si>
  <si>
    <t>Rozebrání dlažeb nebo dílců komunikací pro pěší z betonových nebo kamenných dlaždic</t>
  </si>
  <si>
    <t>"odstranění lokálních dlaždic" 0,3*0,3*200,0</t>
  </si>
  <si>
    <t>"ostatní - chodníky" 386,0*0,6</t>
  </si>
  <si>
    <t>113106R23</t>
  </si>
  <si>
    <t>Rozebrání dlažeb nebo dílců komunikací pro pěší z betonových dlaždic tl. do 80 mm</t>
  </si>
  <si>
    <t xml:space="preserve">-kompletní rozebrání ploch s krytem z betonových dlaždic </t>
  </si>
  <si>
    <t>-vytrhání souvisejících obrub a jedno/více řádků - bez rozlišení</t>
  </si>
  <si>
    <t>-kompletní přesuny</t>
  </si>
  <si>
    <t>"B.16" 270,0</t>
  </si>
  <si>
    <t>"B.17" 180,0</t>
  </si>
  <si>
    <t>113107235</t>
  </si>
  <si>
    <t>Odstranění podkladu pl nad 200 m2 z betonu vyztuženého sítěmi tl 100 mm</t>
  </si>
  <si>
    <t>"B.21" 366,0</t>
  </si>
  <si>
    <t>113107236</t>
  </si>
  <si>
    <t>Odstranění podkladu pl nad 200 m2 z betonu vyztuženého sítěmi tl 150 mm</t>
  </si>
  <si>
    <t>"B.02" 632,0</t>
  </si>
  <si>
    <t>113107237</t>
  </si>
  <si>
    <t>Odstranění podkladu pl nad 200 m2 z betonu vyztuženého sítěmi tl 300 mm</t>
  </si>
  <si>
    <t>"B.07" 316,0</t>
  </si>
  <si>
    <t>"B.09" 99,0</t>
  </si>
  <si>
    <t>113107R01</t>
  </si>
  <si>
    <t>Odstranění podkladu pl přes 200 m2 tl do 100 mm</t>
  </si>
  <si>
    <t>-kompletní odstranění podkladu ploch strojně</t>
  </si>
  <si>
    <t>(drcené kamenivo, úlomky, struska, štěrk, ŠD, valouny, smíšený podklad/násyp)</t>
  </si>
  <si>
    <t>-veškeré přesuny</t>
  </si>
  <si>
    <t>"B.01" 2169,0+59,0</t>
  </si>
  <si>
    <t>"B.03" 632,0</t>
  </si>
  <si>
    <t>"B.04" 220,0*3</t>
  </si>
  <si>
    <t>"B.05" 641,0</t>
  </si>
  <si>
    <t>"B.06" 434,0</t>
  </si>
  <si>
    <t>"B.08" 154,0</t>
  </si>
  <si>
    <t>"B.14" 1371,0</t>
  </si>
  <si>
    <t>"B.15" 57,0</t>
  </si>
  <si>
    <t>113107R02</t>
  </si>
  <si>
    <t>Odstranění podkladu pl přes 200 m2 tl do 200 mm</t>
  </si>
  <si>
    <t>"B.03" 1064,0</t>
  </si>
  <si>
    <t>113107R03</t>
  </si>
  <si>
    <t>Odstranění podkladu pl přes 200 m2 tl do 300 mm</t>
  </si>
  <si>
    <t>113107R04</t>
  </si>
  <si>
    <t>Odstranění podkladu pl přes 200 m2 tl do 400 mm</t>
  </si>
  <si>
    <t>10</t>
  </si>
  <si>
    <t>113151R05</t>
  </si>
  <si>
    <t>Odstranění živičného krytu bouráním pl bez omezení tl do 80 mm bez překážek v trase s naložením</t>
  </si>
  <si>
    <t>-kompletní odstranění živičného krytu zpevněných ploch rozrušením a vybouráním - mechanizací</t>
  </si>
  <si>
    <t>"B.04" 220,0</t>
  </si>
  <si>
    <t>11</t>
  </si>
  <si>
    <t>113151R15</t>
  </si>
  <si>
    <t>Odstranění živičného krytu frézováním pl bez omezení tl 80 mm bez překážek v trase s naložením</t>
  </si>
  <si>
    <t>-kompletní odstranění živičného krytu zpevněných ploch frézováním - mechanizací</t>
  </si>
  <si>
    <t>12</t>
  </si>
  <si>
    <t>113201R11</t>
  </si>
  <si>
    <t>Vytrhání palisád betonových</t>
  </si>
  <si>
    <t>m</t>
  </si>
  <si>
    <t>13</t>
  </si>
  <si>
    <t>122201102</t>
  </si>
  <si>
    <t>Odkopávky a prokopávky nezapažené v hornině tř. 3 objem do 1000 m3</t>
  </si>
  <si>
    <t>m3</t>
  </si>
  <si>
    <t>"SANACE - PŘEDPOKLAD"</t>
  </si>
  <si>
    <t>"30% komunikací" 4521,25*0,3*0,3</t>
  </si>
  <si>
    <t>"10% chodníků a ostatních" 2760,1*0,1*0,3</t>
  </si>
  <si>
    <t>14</t>
  </si>
  <si>
    <t>"viz specifikace B.18-19" 295,0+450,0+20,0+117,0+22,0+4,0+(146,0*0,15)</t>
  </si>
  <si>
    <t>15</t>
  </si>
  <si>
    <t>132201102</t>
  </si>
  <si>
    <t>Hloubení rýh š do 600 mm v hornině tř. 3 objemu přes 100 m3</t>
  </si>
  <si>
    <t>"obruby bez rozlišení"</t>
  </si>
  <si>
    <t>0,3*0,4*(23+1170+353+1444+1321+53,0)</t>
  </si>
  <si>
    <t>16</t>
  </si>
  <si>
    <t>162301101</t>
  </si>
  <si>
    <t>Vodorovné přemístění do 500 m výkopku z horniny tř. 1 až 4 - předpoklad</t>
  </si>
  <si>
    <t>17</t>
  </si>
  <si>
    <t>162701105</t>
  </si>
  <si>
    <t>Vodorovné přemístění do 10000 m výkopku z horniny tř. 1 až 4</t>
  </si>
  <si>
    <t>"viz sanace podloží" 489,716</t>
  </si>
  <si>
    <t>"viz ostatní hloubení - předpoklad" 1453,58/5*3</t>
  </si>
  <si>
    <t>18</t>
  </si>
  <si>
    <t>469</t>
  </si>
  <si>
    <t>167151000</t>
  </si>
  <si>
    <t>Naložení výkopku strojně z hornin třídy 1-4</t>
  </si>
  <si>
    <t>19</t>
  </si>
  <si>
    <t>20</t>
  </si>
  <si>
    <t>171101103</t>
  </si>
  <si>
    <t>Uložení sypaniny z hornin soudržných do násypů zhutněných do 100 % PS - předpoklad</t>
  </si>
  <si>
    <t>21</t>
  </si>
  <si>
    <t>171201201</t>
  </si>
  <si>
    <t>Uložení sypaniny na skládky</t>
  </si>
  <si>
    <t>22</t>
  </si>
  <si>
    <t>171201R11</t>
  </si>
  <si>
    <t>Poplatek za uložení odpadu ze sypaniny na skládce (skládkovné)</t>
  </si>
  <si>
    <t>t</t>
  </si>
  <si>
    <t>23</t>
  </si>
  <si>
    <t>174101101</t>
  </si>
  <si>
    <t>Zásyp jam, šachet rýh nebo kolem objektů sypaninou se zhutněním - předpoklad</t>
  </si>
  <si>
    <t>24</t>
  </si>
  <si>
    <t>181101102</t>
  </si>
  <si>
    <t>Úprava pláně v zářezech v hornině tř. 1 až 4 se zhutněním</t>
  </si>
  <si>
    <t>"viz skladby K.xx - míra zhutnění dle jednotlivých specifikací"</t>
  </si>
  <si>
    <t>1,1*(178,0+263,0+2236,0+(2406,0+78,0)+179,0+8,0+124,0+(146,0*0,6)+34,0+114,0)</t>
  </si>
  <si>
    <t>"viz obruby bez rozlišení"</t>
  </si>
  <si>
    <t>1,1*0,3*(23+1170+353+1444+1321+53)</t>
  </si>
  <si>
    <t>"Okapové chodníky" 1,1*((396*0,6)+(38,5*0,7))</t>
  </si>
  <si>
    <t>Zakládání</t>
  </si>
  <si>
    <t>25</t>
  </si>
  <si>
    <t>271</t>
  </si>
  <si>
    <t>212752R13</t>
  </si>
  <si>
    <t xml:space="preserve">Trativod z drenážních trubek plastových flexibilních D 150 mm </t>
  </si>
  <si>
    <t>Specifikace dodávky:</t>
  </si>
  <si>
    <t xml:space="preserve">-zemní a výkopové práce, veškeré přesuny výkopku, zpětný zásyp/likvidace dle zákona </t>
  </si>
  <si>
    <t>-dodávka a položení drenážního potrubí vč. příslušenství a doplňků - systémové řešení</t>
  </si>
  <si>
    <t>-drenážní obsyp ze ŠP/ŠD + obalení konstrukce geotextílií min 300 g/m2</t>
  </si>
  <si>
    <t>-veškeré ztratné započítané v jednotkové ceně konstrukce</t>
  </si>
  <si>
    <t>"celková čistá délka" 168,0</t>
  </si>
  <si>
    <t>26</t>
  </si>
  <si>
    <t>011</t>
  </si>
  <si>
    <t>275321R11</t>
  </si>
  <si>
    <t>Základové patky ze ŽB tř. C 20/25, XC2</t>
  </si>
  <si>
    <t>specifikace :</t>
  </si>
  <si>
    <t>-zemní / výkopové práce (120% objemu základových prvků)</t>
  </si>
  <si>
    <t>-přesuny vykopávek, likvidace výkopku / zpětné zásypy kolem základových prvků</t>
  </si>
  <si>
    <t>-bednění základový prvků (dřevěné) - zřízení / odstranění</t>
  </si>
  <si>
    <t>-dodávky betonové směsy + uložení do bednění vč. přesunů</t>
  </si>
  <si>
    <t>-příslušná ocelová výztuž základových prvků - předpoklad 50 kg/m3</t>
  </si>
  <si>
    <t>-veškeré přesuny hmot</t>
  </si>
  <si>
    <t>(3,0+0,5+0,5+0,5)</t>
  </si>
  <si>
    <t>"ostatní nespecifikované - předpoklad" 2,0</t>
  </si>
  <si>
    <t>Vodorovné konstrukce</t>
  </si>
  <si>
    <t>27</t>
  </si>
  <si>
    <t>211</t>
  </si>
  <si>
    <t>451315116</t>
  </si>
  <si>
    <t>Podkladní nebo výplňová vrstva z betonu C 20/25 XF3 tl min 100 mm</t>
  </si>
  <si>
    <t>"K.13" 34,0</t>
  </si>
  <si>
    <t>Stavební práce ostatní</t>
  </si>
  <si>
    <t>28</t>
  </si>
  <si>
    <t>596211000</t>
  </si>
  <si>
    <t>Kladení dlažby z dlaždic betonových hranatých</t>
  </si>
  <si>
    <t>"K.11" 146,0*0,6</t>
  </si>
  <si>
    <t>"okapový chodník" (38,5*0,6)+(396,0*0,5)</t>
  </si>
  <si>
    <t>29</t>
  </si>
  <si>
    <t>M</t>
  </si>
  <si>
    <t>MAT</t>
  </si>
  <si>
    <t>592461R00</t>
  </si>
  <si>
    <t>dlažba betonová plochá betonová 600/400/80 mm přírodní - specifikace dle PD a TZ</t>
  </si>
  <si>
    <t>(87,6+23,1)*1,1</t>
  </si>
  <si>
    <t>30</t>
  </si>
  <si>
    <t>592461R01</t>
  </si>
  <si>
    <t>dlažba betonová plochá betonová 500/500/50 mm přírodní - specifikace dle PD a TZ</t>
  </si>
  <si>
    <t>"předpoklad 50% plochy" (396,0*0,5*1,1)/2</t>
  </si>
  <si>
    <t>Komunikace</t>
  </si>
  <si>
    <t>31</t>
  </si>
  <si>
    <t>564200R00</t>
  </si>
  <si>
    <t>Finální vrstva štěrkových ploch tl 20 mm</t>
  </si>
  <si>
    <t>jednotková cena obsahuje :</t>
  </si>
  <si>
    <t>-dodávku štěrkodrtě červenohnědé 0/5 50% + 4/8 50% vč. dopravy a přesunů</t>
  </si>
  <si>
    <t>-uložení finální vrstvy + rozhrnutí + zahutnění do požadované rovinnatosti dle PD</t>
  </si>
  <si>
    <t>"K.07" 179,0</t>
  </si>
  <si>
    <t>32</t>
  </si>
  <si>
    <t>564201111</t>
  </si>
  <si>
    <t>Podklad nebo podsyp ze štěrkopísku ŠP tl 40 mm</t>
  </si>
  <si>
    <t>"podkladní vrstva F4/8 - viz jednotlivé skladby K.xx""</t>
  </si>
  <si>
    <t>263,0+2236,0+(2406,0+78,0)+124,0+114,0</t>
  </si>
  <si>
    <t>"okapové chodníky" (396*0,6)+(38,5*0,7)</t>
  </si>
  <si>
    <t>33</t>
  </si>
  <si>
    <t>564211111</t>
  </si>
  <si>
    <t>Podklad nebo podsyp ze štěrkopísku ŠP tl 50 mm</t>
  </si>
  <si>
    <t>"výplňová vrstva fr. 0-32 mm"</t>
  </si>
  <si>
    <t>34</t>
  </si>
  <si>
    <t>564231111</t>
  </si>
  <si>
    <t>Podklad nebo podsyp ze štěrkopísku ŠP tl 100 mm</t>
  </si>
  <si>
    <t>"K.11 fr. 4/8 mm" 146,0*0,6</t>
  </si>
  <si>
    <t>35</t>
  </si>
  <si>
    <t>564811111</t>
  </si>
  <si>
    <t>Podklad ze štěrkodrtě ŠD tl 50 mm</t>
  </si>
  <si>
    <t>"K.03 - 8-16 mm" 2236,0</t>
  </si>
  <si>
    <t>36</t>
  </si>
  <si>
    <t>564811112</t>
  </si>
  <si>
    <t>Podklad ze štěrkodrtě ŠD tl 60 mm</t>
  </si>
  <si>
    <t>"K.13 8-32mm" 34,0</t>
  </si>
  <si>
    <t>37</t>
  </si>
  <si>
    <t>564831111</t>
  </si>
  <si>
    <t>Podklad ze štěrkodrtě ŠD tl 100 mm</t>
  </si>
  <si>
    <t>"K.07 - 16-32 mm" 179,0</t>
  </si>
  <si>
    <t>"K.13 - 32-63 mm" 34,0</t>
  </si>
  <si>
    <t>38</t>
  </si>
  <si>
    <t>564851111</t>
  </si>
  <si>
    <t>Podklad ze štěrkodrtě ŠD tl 150 mm</t>
  </si>
  <si>
    <t>"K.01 fr. 0-63mm" 178,0</t>
  </si>
  <si>
    <t>"K.02 fr. 32-63mm" 263,0</t>
  </si>
  <si>
    <t>"K.02 fr. 8-32mm" 263,0</t>
  </si>
  <si>
    <t>"K.03 fr. 16-32 mm " 2236,0</t>
  </si>
  <si>
    <t>"K.05 fr. 32-63mm " 2406,0+78,0</t>
  </si>
  <si>
    <t>"K.05 fr. 8-32mm " 2406,0+78,0</t>
  </si>
  <si>
    <t>"K.07 fr. 32-63mm" 179,0</t>
  </si>
  <si>
    <t>"slepecká dlažba fr. 32-63mm" 124,0</t>
  </si>
  <si>
    <t>"slepecká dlažba fr. 8-32mm" 124,0</t>
  </si>
  <si>
    <t>"K.14 fr. 32-63 mm" 114,0</t>
  </si>
  <si>
    <t>"K.14 fr. 8-32 mm" 114,0</t>
  </si>
  <si>
    <t>39</t>
  </si>
  <si>
    <t xml:space="preserve">"SANACE PODLOŽÍ - PŘEDPOKLAD CELKOVÉ TL. 300 mm" </t>
  </si>
  <si>
    <t>(4521,25*0,3)*2</t>
  </si>
  <si>
    <t>(2760,1*0,1)*2</t>
  </si>
  <si>
    <t>40</t>
  </si>
  <si>
    <t>564851112</t>
  </si>
  <si>
    <t>Podklad ze štěrkodrtě ŠD tl 160 mm</t>
  </si>
  <si>
    <t>"K.01 - 32/63" 178,0</t>
  </si>
  <si>
    <t>41</t>
  </si>
  <si>
    <t>565165111</t>
  </si>
  <si>
    <t>Asfaltový beton vrstva podkladní ACP 16+ (obalované kamenivo OKS) tl 80 mm š do 3 m</t>
  </si>
  <si>
    <t>"K.01" 178,0</t>
  </si>
  <si>
    <t>"K.09" 2037,0+59,0</t>
  </si>
  <si>
    <t>42</t>
  </si>
  <si>
    <t>573111112</t>
  </si>
  <si>
    <t>Postřik živičný infiltrační s posypem z asfaltu množství 1 kg/m2</t>
  </si>
  <si>
    <t>43</t>
  </si>
  <si>
    <t>573211111</t>
  </si>
  <si>
    <t>Postřik živičný spojovací z asfaltu v množství do 0,70 kg/m2</t>
  </si>
  <si>
    <t>"K.08" 366,0</t>
  </si>
  <si>
    <t>"K.09" (2037,0+59,0)</t>
  </si>
  <si>
    <t>44</t>
  </si>
  <si>
    <t>573312511</t>
  </si>
  <si>
    <t>Prolití podkladu asfaltem v množství 6 kg/m2 vč. zadrcení</t>
  </si>
  <si>
    <t>45</t>
  </si>
  <si>
    <t>577134131</t>
  </si>
  <si>
    <t>Asfaltový beton vrstva obrusná ACO 11 (ABS) tř. I tl 40 mm š do 3 m z modifikovaného asfaltu</t>
  </si>
  <si>
    <t>46</t>
  </si>
  <si>
    <t>577144131</t>
  </si>
  <si>
    <t>Asfaltový beton vrstva obrusná ACO 11 (ABS) tř. I tl 50 mm š do 3 m z modifikovaného asfaltu</t>
  </si>
  <si>
    <t>47</t>
  </si>
  <si>
    <t>581141R17</t>
  </si>
  <si>
    <t>Kryt cementobetonový vozovek skupiny CB II tl 260 mm - skladba K.10</t>
  </si>
  <si>
    <t>"tl. průměrná - 180-320 mm"</t>
  </si>
  <si>
    <t>-dodávka CB II vč. přesunů a dopravy</t>
  </si>
  <si>
    <t>-dodávka ocelové výztuže KARI + dilatační spáry/profily</t>
  </si>
  <si>
    <t>-dodávka vnějšího nátěru - červený - specifikace dle PD a TZ</t>
  </si>
  <si>
    <t xml:space="preserve">-veškeré dodávky související - viz TZ  </t>
  </si>
  <si>
    <t>-kompletní montáže skladby K.10</t>
  </si>
  <si>
    <t>(8,0)</t>
  </si>
  <si>
    <t>48</t>
  </si>
  <si>
    <t>591211111</t>
  </si>
  <si>
    <t xml:space="preserve">Kladení dlažby z kostek drobných z kamene </t>
  </si>
  <si>
    <t>49</t>
  </si>
  <si>
    <t>583801R00</t>
  </si>
  <si>
    <t>kostka dlažební , žula velikost 160/160/160 mm třída I - specifikace dle PD a TZ</t>
  </si>
  <si>
    <t>50</t>
  </si>
  <si>
    <t>596211113</t>
  </si>
  <si>
    <t>Kladení zámkové dlažby komunikací pro pěší tl 60 mm skupiny A pl přes 300 m2</t>
  </si>
  <si>
    <t>"K.03" 2236,0</t>
  </si>
  <si>
    <t>"slepecká dlažba" 124,0</t>
  </si>
  <si>
    <t>51</t>
  </si>
  <si>
    <t>592450R11</t>
  </si>
  <si>
    <t>dlažba zámková 200/100/60 mm přírodní - specifikace dle PD a TZ</t>
  </si>
  <si>
    <t>52</t>
  </si>
  <si>
    <t>592450R12</t>
  </si>
  <si>
    <t>dlažba zámková 200/100/60 mm červená slepecká - specifikace dle PD a TZ</t>
  </si>
  <si>
    <t>varovný pás š = 400 mm</t>
  </si>
  <si>
    <t>hmatný pás š = 400 mm</t>
  </si>
  <si>
    <t>signální pás š = 800 mm</t>
  </si>
  <si>
    <t>vodící pás přechodu š = 550 mm</t>
  </si>
  <si>
    <t>124,0*1,1</t>
  </si>
  <si>
    <t>53</t>
  </si>
  <si>
    <t>596211212</t>
  </si>
  <si>
    <t>Kladení zámkové dlažby komunikací pro pěší tl 80 mm skupiny A pl do 300 m2</t>
  </si>
  <si>
    <t>"K.02" 263,0</t>
  </si>
  <si>
    <t>54</t>
  </si>
  <si>
    <t>592450R01</t>
  </si>
  <si>
    <t>dlažba zámková 200/100/80 mm přírodní - specifikace dle PD a TZ</t>
  </si>
  <si>
    <t>55</t>
  </si>
  <si>
    <t>592450R02</t>
  </si>
  <si>
    <t>dlažba zámková 200/200/80 mm přírodní - specifikace dle PD a TZ</t>
  </si>
  <si>
    <t>56</t>
  </si>
  <si>
    <t>596211213</t>
  </si>
  <si>
    <t>Kladení zámkové dlažby komunikací pro pěší tl 80 mm skupiny A pl přes 300 m2</t>
  </si>
  <si>
    <t>"K.05" 2406,0+78,0</t>
  </si>
  <si>
    <t>57</t>
  </si>
  <si>
    <t>592450R21</t>
  </si>
  <si>
    <t>dlažba betonová zatravňovací 200/200/80 mm - přírodní - specifikace dle PD a TZ</t>
  </si>
  <si>
    <t>58</t>
  </si>
  <si>
    <t>592450R22</t>
  </si>
  <si>
    <t>dlažba betonová zatravňovací 200/200/80 mm - červená - specifikace dle PD a TZ</t>
  </si>
  <si>
    <t>Trubní vedení</t>
  </si>
  <si>
    <t>59</t>
  </si>
  <si>
    <t>801111R01</t>
  </si>
  <si>
    <t>Výšková úprava prvků a konstrukcí</t>
  </si>
  <si>
    <t>-výšková úprava :</t>
  </si>
  <si>
    <t>"hydrantů" 17,0</t>
  </si>
  <si>
    <t>"kanalizačních šachet" 20,0</t>
  </si>
  <si>
    <t>Postup:</t>
  </si>
  <si>
    <t>-vybourání stávajících prvků dle specifikace</t>
  </si>
  <si>
    <t>-výšková úprava dle požadavků PD TZ</t>
  </si>
  <si>
    <t>-zpětné osazení prvků a konstrukcí</t>
  </si>
  <si>
    <t>Ostatní konstrukce a práce-bourání</t>
  </si>
  <si>
    <t>60</t>
  </si>
  <si>
    <t>916111123</t>
  </si>
  <si>
    <t>Osazení obruby z drobných kostek s boční opěrou do lože z betonu prostého</t>
  </si>
  <si>
    <t>61</t>
  </si>
  <si>
    <t>583801100</t>
  </si>
  <si>
    <t xml:space="preserve">kostka dlažební drobná, žula, I.jakost, velikost 100/100/100 mm </t>
  </si>
  <si>
    <t>62</t>
  </si>
  <si>
    <t>916131213</t>
  </si>
  <si>
    <t>Osazení silničního obrubníku betonového stojatého s boční opěrou do lože z betonu prostého</t>
  </si>
  <si>
    <t>63</t>
  </si>
  <si>
    <t>592174R50</t>
  </si>
  <si>
    <t>obrubník betonový silniční Standard 100x15x30 cm - specifikace dle PD a TZ</t>
  </si>
  <si>
    <t>64</t>
  </si>
  <si>
    <t>65</t>
  </si>
  <si>
    <t>592174R11</t>
  </si>
  <si>
    <t>obrubník betonový silniční vnější oblý R 0,5 Standard tl. 150 mm</t>
  </si>
  <si>
    <t>66</t>
  </si>
  <si>
    <t>592174R12</t>
  </si>
  <si>
    <t>obrubník betonový silniční vnější oblý R 0,5 Standard tl. 80 mm</t>
  </si>
  <si>
    <t>67</t>
  </si>
  <si>
    <t>916231213</t>
  </si>
  <si>
    <t>Osazení chodníkového obrubníku betonového s boční opěrou do lože z betonu prostého</t>
  </si>
  <si>
    <t>68</t>
  </si>
  <si>
    <t>592174100</t>
  </si>
  <si>
    <t>obrubník betonový chodníkový BO 100/10/25 II nat 100x10x25 cm</t>
  </si>
  <si>
    <t>69</t>
  </si>
  <si>
    <t>70</t>
  </si>
  <si>
    <t>592174R10</t>
  </si>
  <si>
    <t>obrubník betonový chodníkový BO 100x8x25 cm - specifikace dle PD a TZ</t>
  </si>
  <si>
    <t>71</t>
  </si>
  <si>
    <t>916241213</t>
  </si>
  <si>
    <t>Osazení chodníkového obrubníku kamenného s boční opěrou do lože z betonu prostého</t>
  </si>
  <si>
    <t>"žulové obruby" 23,0</t>
  </si>
  <si>
    <t>72</t>
  </si>
  <si>
    <t>583803R00</t>
  </si>
  <si>
    <t>obrubník kamenný přímý, žula 1000/250/300 mm - specifikace dle PD a TZ</t>
  </si>
  <si>
    <t>73</t>
  </si>
  <si>
    <t>919726R02</t>
  </si>
  <si>
    <t>Geotextilie pro vyztužení, separaci a filtraci tkaná z PP - specifikace dle PD a TZ</t>
  </si>
  <si>
    <t>"SANACE PODLOŽÍ - PŘEDPOKLAD" 2360,52</t>
  </si>
  <si>
    <t>74</t>
  </si>
  <si>
    <t>013</t>
  </si>
  <si>
    <t>961055111</t>
  </si>
  <si>
    <t>Bourání základů ze ŽB</t>
  </si>
  <si>
    <t>"betonové patky" (0,5*0,5*0,5*(10,0+8,0))+5,0</t>
  </si>
  <si>
    <t>"ostatní nespecifikované - předpoklad" 10,0</t>
  </si>
  <si>
    <t>75</t>
  </si>
  <si>
    <t>962052211</t>
  </si>
  <si>
    <t>Bourání zdiva nadzákladového ze ŽB</t>
  </si>
  <si>
    <t>76</t>
  </si>
  <si>
    <t>965042R01</t>
  </si>
  <si>
    <t xml:space="preserve">Bourání betonových ploch a silničních panelů tl. do 200 mm vyztužených </t>
  </si>
  <si>
    <t>-kompletní vybourání betonových silničních panelů - mechanizací</t>
  </si>
  <si>
    <t>-příplatek za ocelové výztuže</t>
  </si>
  <si>
    <t>"B.14" 1371,0*0,13</t>
  </si>
  <si>
    <t>"B.15" 57,0*0,2</t>
  </si>
  <si>
    <t>77</t>
  </si>
  <si>
    <t>979081111</t>
  </si>
  <si>
    <t>Odvoz suti a vybouraných hmot na skládku do 1 km</t>
  </si>
  <si>
    <t>78</t>
  </si>
  <si>
    <t>979081121</t>
  </si>
  <si>
    <t>Odvoz suti a vybouraných hmot na skládku ZKD 1 km přes 1 km</t>
  </si>
  <si>
    <t>79</t>
  </si>
  <si>
    <t>979082111</t>
  </si>
  <si>
    <t>Vnitrostaveništní vodorovná doprava suti a vybouraných hmot do 10 m</t>
  </si>
  <si>
    <t>80</t>
  </si>
  <si>
    <t>979082121</t>
  </si>
  <si>
    <t>Vnitrostaveništní vodorovná doprava suti a vybouraných hmot ZKD 5 m přes 10 m</t>
  </si>
  <si>
    <t>81</t>
  </si>
  <si>
    <t>241</t>
  </si>
  <si>
    <t>979095R12</t>
  </si>
  <si>
    <t>Naložení sutí a vybouraných hmot strojně</t>
  </si>
  <si>
    <t>82</t>
  </si>
  <si>
    <t>979098R31</t>
  </si>
  <si>
    <t>Poplatek za uložení ostatního stavebního odpadu, bez rozlišení, na skládce (skládkovné)</t>
  </si>
  <si>
    <t>83</t>
  </si>
  <si>
    <t>979098R22</t>
  </si>
  <si>
    <t>Poplatek za uložení stavebního odpadu s oleji nebo ropnými látkami  na skládce (skládkovné - živice, asfalty)</t>
  </si>
  <si>
    <t>93</t>
  </si>
  <si>
    <t>Různé dokončovací konstrukce a práce inženýrských staveb</t>
  </si>
  <si>
    <t>84</t>
  </si>
  <si>
    <t>795580901</t>
  </si>
  <si>
    <t>M.01 - D+M Zakrytí odpadových nádob - viz v.č. C.xxx</t>
  </si>
  <si>
    <t>ks</t>
  </si>
  <si>
    <t>'kompletní provedení dle specifikace PD a TZ vč. všech souvisejících prací dodávek, příslušenství a komponentů dle výpisu</t>
  </si>
  <si>
    <t>'v jednotkové ceně započítáno: dodávka, výroba, montáž/osazení/kotvení (vč.kotvících a základových prvků), povrchová úprava</t>
  </si>
  <si>
    <t>'kompletní specifikace viz výpis mobiliář</t>
  </si>
  <si>
    <t>85</t>
  </si>
  <si>
    <t>795580902</t>
  </si>
  <si>
    <t>M.02 - D+M Zakrytí odpadových nádob</t>
  </si>
  <si>
    <t>86</t>
  </si>
  <si>
    <t>795580903</t>
  </si>
  <si>
    <t>M.03 - D+M Odpadkový koš plastový, 740x395x250mm</t>
  </si>
  <si>
    <t>87</t>
  </si>
  <si>
    <t>795580904</t>
  </si>
  <si>
    <t>M.04 - D+M Ochranný oblouk, 700x800mm, ohýbaná trubka průměr 60mm</t>
  </si>
  <si>
    <t>88</t>
  </si>
  <si>
    <t>795580905</t>
  </si>
  <si>
    <t>M.05 - D+M Zábradlí, výška 0,9m, průměr trubky 60mm</t>
  </si>
  <si>
    <t>89</t>
  </si>
  <si>
    <t>795580906</t>
  </si>
  <si>
    <t>D+M Svislé dopravní značení, č. IP 12 se symbolem O1 - nové</t>
  </si>
  <si>
    <t>'kompletní specifikace viz výpis dopravní značení</t>
  </si>
  <si>
    <t>90</t>
  </si>
  <si>
    <t>795580907</t>
  </si>
  <si>
    <t>D+M Svislé dopravní značení, č. IP 12 se symbolem O1 - přesunuté</t>
  </si>
  <si>
    <t>91</t>
  </si>
  <si>
    <t>795580908</t>
  </si>
  <si>
    <t>D+M Svislé dopravní značení, č. C 1 - nové</t>
  </si>
  <si>
    <t>92</t>
  </si>
  <si>
    <t>795580909</t>
  </si>
  <si>
    <t>D+M Svislé dopravní značení, č. B 20a - přesunuté</t>
  </si>
  <si>
    <t>795580910</t>
  </si>
  <si>
    <t>D+M Svislé dopravní značení, č. IP11c - nové</t>
  </si>
  <si>
    <t>94</t>
  </si>
  <si>
    <t>795580911</t>
  </si>
  <si>
    <t>D+M Svislé dopravní značení, č. IP11b - nové</t>
  </si>
  <si>
    <t>95</t>
  </si>
  <si>
    <t>795580912</t>
  </si>
  <si>
    <t>D+M Svislé dopravní značení, č. IP11a - nové</t>
  </si>
  <si>
    <t>96</t>
  </si>
  <si>
    <t>795580913</t>
  </si>
  <si>
    <t>D+M Svislé dopravní značení, č. IP11a - přesunuté</t>
  </si>
  <si>
    <t>97</t>
  </si>
  <si>
    <t>795580914</t>
  </si>
  <si>
    <t>D+M Svislé dopravní značení, č. P 4 - nové</t>
  </si>
  <si>
    <t>98</t>
  </si>
  <si>
    <t>795580915</t>
  </si>
  <si>
    <t>D+M Svislé dopravní značení, č. P 4 - přesunuté</t>
  </si>
  <si>
    <t>99</t>
  </si>
  <si>
    <t>795580916</t>
  </si>
  <si>
    <t>D+M Svislé dopravní značení, č. IP 2 - nové</t>
  </si>
  <si>
    <t>100</t>
  </si>
  <si>
    <t>795580917</t>
  </si>
  <si>
    <t>D+M Svislé dopravní značení, č. IP 6 - nové</t>
  </si>
  <si>
    <t>101</t>
  </si>
  <si>
    <t>795580918</t>
  </si>
  <si>
    <t>D+M Svislé dopravní značení, č. IP 6 - přesunuté</t>
  </si>
  <si>
    <t>102</t>
  </si>
  <si>
    <t>795580919</t>
  </si>
  <si>
    <t>D+M Svislé dopravní značení, č. IP 10a - přesunuté</t>
  </si>
  <si>
    <t>103</t>
  </si>
  <si>
    <t>795580920</t>
  </si>
  <si>
    <t>D+M Svislé dopravní značení, č. B 24a - nové</t>
  </si>
  <si>
    <t>104</t>
  </si>
  <si>
    <t>795580921</t>
  </si>
  <si>
    <t>D+M Svislé dopravní značení, č. A 12 - přesunuté</t>
  </si>
  <si>
    <t>105</t>
  </si>
  <si>
    <t>795580922</t>
  </si>
  <si>
    <t>D+M Svislé dopravní značení, č. E 8d - nové</t>
  </si>
  <si>
    <t>106</t>
  </si>
  <si>
    <t>795580923</t>
  </si>
  <si>
    <t>D+M Svislé dopravní značení, č. IP 22 - jen po dobu nezbytně nutnou</t>
  </si>
  <si>
    <t>107</t>
  </si>
  <si>
    <t>795580924</t>
  </si>
  <si>
    <t>D+M Vodorovné dopravní značení, č. V 10a - stání podélné, 1m bude provedeno nástřikem</t>
  </si>
  <si>
    <t>108</t>
  </si>
  <si>
    <t>795580925</t>
  </si>
  <si>
    <t>D+M Vodorovné dopravní značení, č. V 10b - stání kolmé, 1m bude provedeno nástřikem</t>
  </si>
  <si>
    <t>374</t>
  </si>
  <si>
    <t>109</t>
  </si>
  <si>
    <t>795580926</t>
  </si>
  <si>
    <t>D+M Vodorovné dopravní značení, č. V 10d - parkovací pruh</t>
  </si>
  <si>
    <t>110</t>
  </si>
  <si>
    <t>795580927</t>
  </si>
  <si>
    <t>D+M Vodorovné dopravní značení, č. V 10f - vyhrazené parkoviště ZTP</t>
  </si>
  <si>
    <t>111</t>
  </si>
  <si>
    <t>795580928</t>
  </si>
  <si>
    <t>D+M Vodorovné dopravní značení, č. V 10e - vyhrazené parkoviště</t>
  </si>
  <si>
    <t>21,5</t>
  </si>
  <si>
    <t>112</t>
  </si>
  <si>
    <t>795580929</t>
  </si>
  <si>
    <t>D+M Vodorovné dopravní značení, č. V 2b - podélná čára přerušovaná</t>
  </si>
  <si>
    <t>113</t>
  </si>
  <si>
    <t>795580930</t>
  </si>
  <si>
    <t>D+M Vodorovné dopravní značení, č. V 13a - šikmé rovnoběžné čáry</t>
  </si>
  <si>
    <t>114</t>
  </si>
  <si>
    <t>795580931</t>
  </si>
  <si>
    <t>D+M Vodorovné dopravní značení, č. V 4 - vodící čára</t>
  </si>
  <si>
    <t>25,5</t>
  </si>
  <si>
    <t>115</t>
  </si>
  <si>
    <t>795580932</t>
  </si>
  <si>
    <t>D+M Vodorovné dopravní značení, č. V 7 - přechod pro chodce</t>
  </si>
  <si>
    <t>116</t>
  </si>
  <si>
    <t>795580933</t>
  </si>
  <si>
    <t>D+M Vodorovné dopravní značení, č. V 17 - trojúhelníky</t>
  </si>
  <si>
    <t>117</t>
  </si>
  <si>
    <t>795580934</t>
  </si>
  <si>
    <t>D+M Dopravní značení přechodné, Z 2 - zábrana pro označení uzavírky</t>
  </si>
  <si>
    <t>118</t>
  </si>
  <si>
    <t>795580934.1</t>
  </si>
  <si>
    <t>D+M Dopravní značení přechodné, B 1 - zákaz vjezdu všech vozidel</t>
  </si>
  <si>
    <t>119</t>
  </si>
  <si>
    <t>795580935</t>
  </si>
  <si>
    <t>D+M Dopravní značení přechodné, E12 - text</t>
  </si>
  <si>
    <t>120</t>
  </si>
  <si>
    <t>795580936</t>
  </si>
  <si>
    <t>D+M Dopravní značení přechodné, výstražné světlo typu 1, č. S7</t>
  </si>
  <si>
    <t>121</t>
  </si>
  <si>
    <t>795580937</t>
  </si>
  <si>
    <t>D+M Dopravní značení přechodné, IP 22 - změna místní úpravy</t>
  </si>
  <si>
    <t>122</t>
  </si>
  <si>
    <t>795580938</t>
  </si>
  <si>
    <t>D+M Dopravní značení přechodné, IP 10a - slepá pozemní komunikace</t>
  </si>
  <si>
    <t>123</t>
  </si>
  <si>
    <t>795580939</t>
  </si>
  <si>
    <t>D+M Dopravní značení přechodné, Z 4a - obousměrná směrovací deska, levá</t>
  </si>
  <si>
    <t>124</t>
  </si>
  <si>
    <t>795580940</t>
  </si>
  <si>
    <t>D+M Dopravní značení přechodné, A 9 - provoz v obou směrech</t>
  </si>
  <si>
    <t>125</t>
  </si>
  <si>
    <t>930015R01</t>
  </si>
  <si>
    <t>Úprava prvků - kompletní provedení dle spedifikace - "K.15"</t>
  </si>
  <si>
    <t>obnova nátěrů stávajících prvků:</t>
  </si>
  <si>
    <t>"klepáče" 1,0</t>
  </si>
  <si>
    <t>"sušáky" 2,0</t>
  </si>
  <si>
    <t>specifikace - VŠE V SYSTÉMOVÉM PROVEDENÍ:</t>
  </si>
  <si>
    <t>-odstranění stávajících nátěrů obrusem</t>
  </si>
  <si>
    <t>-základní + antikorozní nátěr + vrchní krycí (lahvově zelený odstín)</t>
  </si>
  <si>
    <t>126</t>
  </si>
  <si>
    <t>930015R02</t>
  </si>
  <si>
    <t>Odstranění betonových prefa prvků - dle specifikace</t>
  </si>
  <si>
    <t>-odstranění vč. veškerých přesunů</t>
  </si>
  <si>
    <t>"květináče" 3,0</t>
  </si>
  <si>
    <t>"betonové žlaby" 16,0*3,5</t>
  </si>
  <si>
    <t>Různé dokončovací konstrukce a práce ostatní</t>
  </si>
  <si>
    <t>127</t>
  </si>
  <si>
    <t>950250006</t>
  </si>
  <si>
    <t xml:space="preserve">DMTŽ a odstranění všech, jinde nespecifikovaných, prvků a zařízení </t>
  </si>
  <si>
    <t>Specifikace:</t>
  </si>
  <si>
    <t>značky, prvky mobiliáře, vpusti, ostatní prvky (dle prohlídky stavby před podáním CN)</t>
  </si>
  <si>
    <t>125,0</t>
  </si>
  <si>
    <t>Přesun hmot</t>
  </si>
  <si>
    <t>128</t>
  </si>
  <si>
    <t>998223R11</t>
  </si>
  <si>
    <t xml:space="preserve">Přesun hmot pro pozemní komunikace a zpevněné plochy s krytem bez rozlišení </t>
  </si>
  <si>
    <t>PSV</t>
  </si>
  <si>
    <t>Práce a dodávky PSV</t>
  </si>
  <si>
    <t>767</t>
  </si>
  <si>
    <t>Konstrukce zámečnické</t>
  </si>
  <si>
    <t>129</t>
  </si>
  <si>
    <t>767996802</t>
  </si>
  <si>
    <t>Demontáž atypických zámečnických konstrukcí hmotnosti jednotlivých dílů do 100 kg</t>
  </si>
  <si>
    <t>kg</t>
  </si>
  <si>
    <t>Úpravy povrchů, podlahy a osazování výplní</t>
  </si>
  <si>
    <t>631311136</t>
  </si>
  <si>
    <t>Mazanina tl do 240 mm z betonu prostého tř. C 25/30</t>
  </si>
  <si>
    <t xml:space="preserve">"ochrana vedení DALKIA - PŘEDPOKLAD" </t>
  </si>
  <si>
    <t>51,0*2,0*0,22</t>
  </si>
  <si>
    <t>631319175</t>
  </si>
  <si>
    <t>Příplatek k mazanině tl do 240 mm za stržení povrchu spodní vrstvy před vložením výztuže</t>
  </si>
  <si>
    <t>631362021</t>
  </si>
  <si>
    <t>Výztuž mazanin svařovanými sítěmi Kari</t>
  </si>
  <si>
    <t>"100/100/8/8 mm" (51,0*2,0)*2*7,5/1000</t>
  </si>
  <si>
    <t>"kanalizační vpustě - označení V32-V49" 13,0</t>
  </si>
  <si>
    <t>-zpětné osazení prvků a konstrukcí vč. výměny plastové mříže 500/500 mm</t>
  </si>
  <si>
    <t>-kompletní vyčištění vpusti</t>
  </si>
  <si>
    <t>801111R02</t>
  </si>
  <si>
    <t xml:space="preserve">Výměna poklopů </t>
  </si>
  <si>
    <t>-kompletní výměna :</t>
  </si>
  <si>
    <t>"třída B 125" 1,0</t>
  </si>
  <si>
    <t>-výměna prvku dle požadavků PD TZ</t>
  </si>
  <si>
    <t>-osazení prvků a konstrukcí</t>
  </si>
  <si>
    <t>801111R03</t>
  </si>
  <si>
    <t>D+M kanalizačních vpustí s plastovou mříží 500/500 mm</t>
  </si>
  <si>
    <t xml:space="preserve">-pžípravné zemní práce </t>
  </si>
  <si>
    <t>-dodávka kanalizační vpustě vč. mříže a příslušenství dle požadavků PD TZ - označení VO1-VO12</t>
  </si>
  <si>
    <t>-osazení prvků a konstrukcí vč. dopojení do kanalizace</t>
  </si>
  <si>
    <t>811015R01</t>
  </si>
  <si>
    <t>Úprava IS - stávající kabelová vedení</t>
  </si>
  <si>
    <t>Specifikace :</t>
  </si>
  <si>
    <t>"vedení PODA - betonový žlab" 121,5+36,0</t>
  </si>
  <si>
    <t>"vedení UPC" 44,5+13,0</t>
  </si>
  <si>
    <t>"vedení O2" 80,0+60,0+221,0</t>
  </si>
  <si>
    <t>"vedení GTS - betonový žlab" 36,0+11,0</t>
  </si>
  <si>
    <t>"vedení T-mobile - betonový žlab" 36,0+11,0</t>
  </si>
  <si>
    <t>"vedení ČD Telematika - betonový žlab" 36,0+11,0</t>
  </si>
  <si>
    <t>"vedení Dial Telecom" 63,0+19,0</t>
  </si>
  <si>
    <t>"vedení OU - betonový žlab" 36,0+11,0</t>
  </si>
  <si>
    <t>"vedení ČEZ a ČEZ ICT" (15,0+218,0)*2</t>
  </si>
  <si>
    <t>"vedení DALKIA" 39,0+12,0</t>
  </si>
  <si>
    <t>811015R11</t>
  </si>
  <si>
    <t>Dešťová kanalizace (přípojky + potrubí pro uliční vpustě)</t>
  </si>
  <si>
    <t xml:space="preserve">-příslušné zemní práce, přesuny výkopku, zpětné zásypy / likvidace výkopku dle zákona </t>
  </si>
  <si>
    <t>-dodávka a položení kanalizačního potrubí DN 150 mm vč. systémového příslušenství a doplňků</t>
  </si>
  <si>
    <t>-dopojení veškerých vpustí a šachet</t>
  </si>
  <si>
    <t>-dodávka a uložení podsypů a obsypů kanalizačního potrubí</t>
  </si>
  <si>
    <t>-veškeré přesuny a doprava</t>
  </si>
  <si>
    <t xml:space="preserve">"označení 1-12 viz TZ/PZ" </t>
  </si>
  <si>
    <t>1,5+1,7+1,8+1,4+6,0+5,1+3,5+1,7+1,7+1,7+6,5+8,0</t>
  </si>
  <si>
    <t>930115R01</t>
  </si>
  <si>
    <t>D+M ochrany stávajícího vedení</t>
  </si>
  <si>
    <t>"vedení DALKIA - PŘEDPOKLAD"</t>
  </si>
  <si>
    <t>-dodávka a uložení silničních panelů 3000/1500/220 mm"</t>
  </si>
  <si>
    <t>-veškeré přesuny , mechanizace</t>
  </si>
  <si>
    <t>20,0*1,5</t>
  </si>
  <si>
    <t xml:space="preserve">PROVEDENO DLE "POŽADAVKŮ PROVÁDĚNÍ STOKOVÝCH SÍTÍ A KANALIZAČNÍCH PŘÍPOJEK-OVAK/EXT" </t>
  </si>
  <si>
    <t>M21</t>
  </si>
  <si>
    <t>Elektromontáže</t>
  </si>
  <si>
    <t>211 22-0102.R00</t>
  </si>
  <si>
    <t>Vedení uzemňovací v zemi FeZn, do 120 mm2</t>
  </si>
  <si>
    <t>210 22-0022.R00</t>
  </si>
  <si>
    <t>Vedení uzemňovací v zemi FeZn, D 8 - 10 mm</t>
  </si>
  <si>
    <t>210 22-0301.R00</t>
  </si>
  <si>
    <t>Svorka hromosvodová do 2 šroubů /SS, SZ, SO/</t>
  </si>
  <si>
    <t>210 10-0252.R00</t>
  </si>
  <si>
    <t>Ukončení celoplast. kabelů zákl./pás.do 4x25 mm2</t>
  </si>
  <si>
    <t>210 81-0014.R00</t>
  </si>
  <si>
    <t>Kabel CYKY-m 750 V 4 x 16 mm2 v chráničce</t>
  </si>
  <si>
    <t>210 81-0013.R00</t>
  </si>
  <si>
    <t>Kabel CYKY-m 750 V 4 x 10 mm2  v chráničce</t>
  </si>
  <si>
    <t>210 81-0045.R00</t>
  </si>
  <si>
    <t>Kabel CYKY-m 750 V 3 x 1,5 mm2 pevně uložený</t>
  </si>
  <si>
    <t>210 20-4011.R00</t>
  </si>
  <si>
    <t>Stožár osvětlovací ocelový délky do 12 m</t>
  </si>
  <si>
    <t>210 20-4203.R00</t>
  </si>
  <si>
    <t>Elektrovýzbroj stožáru pro 3 okruhy</t>
  </si>
  <si>
    <t>210 20-4104.RS2</t>
  </si>
  <si>
    <t>Výložník ocelový nad 35 kg včetně nákladů na montážní plošinu</t>
  </si>
  <si>
    <t>210 20-2011.R00</t>
  </si>
  <si>
    <t>Svítidlo výbojkové na výložník</t>
  </si>
  <si>
    <t>D1</t>
  </si>
  <si>
    <t>Dodávka</t>
  </si>
  <si>
    <t>341-11080</t>
  </si>
  <si>
    <t>Kabel silový s Cu jádrem 750 V CYKY 4 x16 mm2</t>
  </si>
  <si>
    <t>341-11100-1</t>
  </si>
  <si>
    <t>Kabel silový s Cu jádrem 750 V CYKY 4 x 10 mm2</t>
  </si>
  <si>
    <t>341-11030</t>
  </si>
  <si>
    <t>Kabel silový s Cu jádrem 750 V CYKY 3 x 1,5 mm2</t>
  </si>
  <si>
    <t>354-41986</t>
  </si>
  <si>
    <t>Svorka SR 2b pro pásek 30 x 4 mm</t>
  </si>
  <si>
    <t>341-95.1</t>
  </si>
  <si>
    <t>FeZn d8</t>
  </si>
  <si>
    <t>354-41120</t>
  </si>
  <si>
    <t>Pásek uzemňovací pozinkovaný 30 x 4 mm</t>
  </si>
  <si>
    <t>R01</t>
  </si>
  <si>
    <t>sloup BM10, žárový zinek</t>
  </si>
  <si>
    <t>R02</t>
  </si>
  <si>
    <t>sloup BM5, žárový zinek  (5m nad zemí)</t>
  </si>
  <si>
    <t>R03</t>
  </si>
  <si>
    <t>kabelová spojka nn do 4x35mm2</t>
  </si>
  <si>
    <t>R04</t>
  </si>
  <si>
    <t>parkové svítlidlo LED 1x37W, zdroj, dle standardu OKAS</t>
  </si>
  <si>
    <t>R05</t>
  </si>
  <si>
    <t>Elektrovýzbroj stožáru pro 3 okruhy do 4x25mm2</t>
  </si>
  <si>
    <t>R06</t>
  </si>
  <si>
    <t>Měření zem. odporu, demontáž/montáž svorky</t>
  </si>
  <si>
    <t>R07</t>
  </si>
  <si>
    <t>Revize</t>
  </si>
  <si>
    <t>hod</t>
  </si>
  <si>
    <t>R08</t>
  </si>
  <si>
    <t>napojení na stávající vedení</t>
  </si>
  <si>
    <t>R09</t>
  </si>
  <si>
    <t>montážní plošina</t>
  </si>
  <si>
    <t>R10</t>
  </si>
  <si>
    <t>geodetické zaměření kabelu</t>
  </si>
  <si>
    <t>R11</t>
  </si>
  <si>
    <t>měření osvětlení, protokol</t>
  </si>
  <si>
    <t>R12</t>
  </si>
  <si>
    <t>demontáž sloupu do 8m+odvoz do 15km</t>
  </si>
  <si>
    <t>R13</t>
  </si>
  <si>
    <t>demontáž svítidla vo+výložník, odvoz do 15km</t>
  </si>
  <si>
    <t>R14</t>
  </si>
  <si>
    <t>demontáž a zpětná montáž výbojkového svítidla do 1x150W a výložníku</t>
  </si>
  <si>
    <t>R15</t>
  </si>
  <si>
    <t>očištění, oprava a nátěr poškozených částí přesouvaných sloupů</t>
  </si>
  <si>
    <t>R16</t>
  </si>
  <si>
    <t>nátěr sloupů dle standardu OKAS</t>
  </si>
  <si>
    <t>M46</t>
  </si>
  <si>
    <t>Zemní práce při montážích</t>
  </si>
  <si>
    <t>460 20-0154.R00</t>
  </si>
  <si>
    <t>Výkop kabelové rýhy 35/70 cm  hor.4</t>
  </si>
  <si>
    <t>460 57-0154.R00</t>
  </si>
  <si>
    <t>Zához rýhy 35/70 cm, hornina třídy 4, se zhutněním</t>
  </si>
  <si>
    <t>460 20-0284.R00</t>
  </si>
  <si>
    <t>Výkop kabelové rýhy 50/100 cm hor.4</t>
  </si>
  <si>
    <t>460 57-0284.R00</t>
  </si>
  <si>
    <t>Zához rýhy 50/100 cm, hornina tř. 4, se zhutněním</t>
  </si>
  <si>
    <t>460 42-0001.RT3</t>
  </si>
  <si>
    <t>Zřízení kab.lože v rýze do 65 cm ze zeminy 5 cm lože tloušťky 15 cm</t>
  </si>
  <si>
    <t>460 05-0703.R00</t>
  </si>
  <si>
    <t>Jáma do 2 m3 pro stožár veřejného osvětlení, hor.3</t>
  </si>
  <si>
    <t>460 10-0006.R00</t>
  </si>
  <si>
    <t>Pouzdrový základ 500x2000mm mimo osu trasy</t>
  </si>
  <si>
    <t>460 03-0071.RT3</t>
  </si>
  <si>
    <t>Bourání živičných povrchů tl. vrstvy do 5 cm v ploše nad 10 m2</t>
  </si>
  <si>
    <t>460 08-0101.RT1</t>
  </si>
  <si>
    <t>Rozbourání betonového základu vybourání betonu, odvoz na skládku do 15km</t>
  </si>
  <si>
    <t>111 30-1111.R00</t>
  </si>
  <si>
    <t>Sejmutí drnu tl. do 10 cm, s přemístěním do 50 m</t>
  </si>
  <si>
    <t>460 49-0012.R00</t>
  </si>
  <si>
    <t>Zakrytí kabelu výstražnou folií PVC, šířka 33 cm</t>
  </si>
  <si>
    <t>345-71147.05</t>
  </si>
  <si>
    <t>Trubka kabelová chránička D110</t>
  </si>
  <si>
    <t>345-71147.08</t>
  </si>
  <si>
    <t>Trubka kabelová chránička D75</t>
  </si>
  <si>
    <t>174 10-1101.R00</t>
  </si>
  <si>
    <t>Zásyp jam, rýh, šachet se zhutněním</t>
  </si>
  <si>
    <t>460 01-0024.RT3</t>
  </si>
  <si>
    <t>Vytýčení kabelové trasy v zastavěném prostoru délka trasy do 1000 m</t>
  </si>
  <si>
    <t>km</t>
  </si>
  <si>
    <t>599 00-0010.RAA</t>
  </si>
  <si>
    <t>Rozebrání a oprava asfaltové komunikace řezání, výměna podkladu tl. 30 cm, asfaltobet.7 cm + podkladní vrstva ze štěrku</t>
  </si>
  <si>
    <t>591 10-0020.RAA</t>
  </si>
  <si>
    <t>Rozebrání a oprava chhodníku z dlažby zámkové, podklad štěrkopísek dlažba přírodní tloušťka 6 cm</t>
  </si>
  <si>
    <t>R17</t>
  </si>
  <si>
    <t>prostý beton B10</t>
  </si>
  <si>
    <t>POLOŽKOVÝ VÝKAZ VÝMĚR</t>
  </si>
  <si>
    <t>REGENERACE SÍDLIŠTĚ ŠALAMOUNA, etapa 5A</t>
  </si>
  <si>
    <t>SO-01 SADOVÉ ÚPRAVY</t>
  </si>
  <si>
    <t>SPECIFIKACE A TECHNOLOGIE VÝSADBY ROSTLIN - etapa 5.A</t>
  </si>
  <si>
    <t>SMO MOaP</t>
  </si>
  <si>
    <t>STUDIO-D Opava s.r.o., Ing.arch. Lubomír Dehner</t>
  </si>
  <si>
    <t>Označení / Zkratka</t>
  </si>
  <si>
    <t>botanický název</t>
  </si>
  <si>
    <t>český název</t>
  </si>
  <si>
    <t>ZÁVAZNÉ KVALITATIVNÍ PARAMETRY</t>
  </si>
  <si>
    <t>ROZMÍSTĚNÍ VÝSADBY</t>
  </si>
  <si>
    <t>KS CELKEM</t>
  </si>
  <si>
    <t>záhonová výsadba</t>
  </si>
  <si>
    <t>VELIKOST KOŘENOVÉHO BALU, ZPŮSOB ÚPRAVY KOŘENŮ</t>
  </si>
  <si>
    <t xml:space="preserve">VÝSADBOVÉ JAMKY (velikost/ objem/ počet )   </t>
  </si>
  <si>
    <t>VÝMĚNA ZEMINY, VRSTVY, SLOŽENÍ</t>
  </si>
  <si>
    <t>INFORMACE O PŮDNÍM PROSTORU PRO DŘEVINY</t>
  </si>
  <si>
    <t>UKOTVENÍ A MECHANICKÁ OCHRANA DŘEVIN (MO)</t>
  </si>
  <si>
    <t>ZEMIN. ZÁLIVKOVÁ MÍSA (ZZM)</t>
  </si>
  <si>
    <t>OCHRANA PŮDY</t>
  </si>
  <si>
    <t>HNOJENÍ A ZÁLIVKA</t>
  </si>
  <si>
    <r>
      <t xml:space="preserve">POŘIZOVACÍ CENA ROSTLINY NA STAVBĚ ZA 1 KS ROSTLINY </t>
    </r>
    <r>
      <rPr>
        <sz val="11"/>
        <rFont val="Arial"/>
        <family val="2"/>
      </rPr>
      <t>(BEZ VÝSADBY)</t>
    </r>
  </si>
  <si>
    <t>CENA CELKEM</t>
  </si>
  <si>
    <t xml:space="preserve">počet přesazení    </t>
  </si>
  <si>
    <t xml:space="preserve">RŮSTOVÝ TVAR     </t>
  </si>
  <si>
    <t>NASAZENÍ KORUNY (m)</t>
  </si>
  <si>
    <t xml:space="preserve">velikost (OBVOD KMENE, VÝŠKA A ŠÍŘKA ROSTLINY) </t>
  </si>
  <si>
    <t>ETAPA 5.A</t>
  </si>
  <si>
    <t>ETAPA 5.B</t>
  </si>
  <si>
    <t>výměra výsadby</t>
  </si>
  <si>
    <r>
      <t>spon</t>
    </r>
    <r>
      <rPr>
        <b/>
        <sz val="11"/>
        <rFont val="Arial"/>
        <family val="2"/>
      </rPr>
      <t xml:space="preserve"> </t>
    </r>
  </si>
  <si>
    <r>
      <t>kontejnerované sazenice</t>
    </r>
    <r>
      <rPr>
        <b/>
        <sz val="11"/>
        <rFont val="Arial"/>
        <family val="2"/>
      </rPr>
      <t xml:space="preserve"> (objem 0,001m3</t>
    </r>
  </si>
  <si>
    <r>
      <t>průměr balu</t>
    </r>
    <r>
      <rPr>
        <b/>
        <sz val="11"/>
        <rFont val="Arial"/>
        <family val="2"/>
      </rPr>
      <t xml:space="preserve"> 0,2m</t>
    </r>
    <r>
      <rPr>
        <sz val="11"/>
        <rFont val="Arial"/>
        <family val="2"/>
      </rPr>
      <t xml:space="preserve"> - kontejnerované sazenice</t>
    </r>
    <r>
      <rPr>
        <b/>
        <sz val="11"/>
        <rFont val="Arial"/>
        <family val="2"/>
      </rPr>
      <t xml:space="preserve"> (objem min. 0,0075m3)</t>
    </r>
  </si>
  <si>
    <r>
      <t>průměr balu</t>
    </r>
    <r>
      <rPr>
        <b/>
        <sz val="11"/>
        <rFont val="Arial"/>
        <family val="2"/>
      </rPr>
      <t xml:space="preserve"> 0,3m</t>
    </r>
  </si>
  <si>
    <r>
      <t>průměr balu</t>
    </r>
    <r>
      <rPr>
        <b/>
        <sz val="11"/>
        <rFont val="Arial"/>
        <family val="2"/>
      </rPr>
      <t xml:space="preserve"> 0,4-0,5 m</t>
    </r>
  </si>
  <si>
    <r>
      <t>průměr balu</t>
    </r>
    <r>
      <rPr>
        <b/>
        <sz val="11"/>
        <rFont val="Arial"/>
        <family val="2"/>
      </rPr>
      <t xml:space="preserve"> 0,6 m</t>
    </r>
  </si>
  <si>
    <r>
      <t>průměr balu</t>
    </r>
    <r>
      <rPr>
        <b/>
        <sz val="11"/>
        <rFont val="Arial"/>
        <family val="2"/>
      </rPr>
      <t xml:space="preserve"> 0,7 m</t>
    </r>
  </si>
  <si>
    <r>
      <t xml:space="preserve">průměr balu </t>
    </r>
    <r>
      <rPr>
        <b/>
        <sz val="11"/>
        <rFont val="Arial"/>
        <family val="2"/>
      </rPr>
      <t>0,8m</t>
    </r>
  </si>
  <si>
    <t>KONTROLA</t>
  </si>
  <si>
    <r>
      <t xml:space="preserve">šířka </t>
    </r>
    <r>
      <rPr>
        <b/>
        <i/>
        <sz val="11"/>
        <rFont val="Arial"/>
        <family val="2"/>
      </rPr>
      <t>(průměr)</t>
    </r>
    <r>
      <rPr>
        <b/>
        <sz val="11"/>
        <rFont val="Arial"/>
        <family val="2"/>
      </rPr>
      <t xml:space="preserve"> </t>
    </r>
    <r>
      <rPr>
        <sz val="11"/>
        <rFont val="Arial"/>
        <family val="2"/>
      </rPr>
      <t xml:space="preserve">jamky </t>
    </r>
  </si>
  <si>
    <t>plocha jamky</t>
  </si>
  <si>
    <t>hloubka jamky</t>
  </si>
  <si>
    <r>
      <t>výsadb.jáma</t>
    </r>
    <r>
      <rPr>
        <b/>
        <sz val="11"/>
        <rFont val="Arial"/>
        <family val="2"/>
      </rPr>
      <t xml:space="preserve"> 1ks - </t>
    </r>
    <r>
      <rPr>
        <sz val="11"/>
        <rFont val="Arial"/>
        <family val="2"/>
      </rPr>
      <t>objem</t>
    </r>
  </si>
  <si>
    <r>
      <t>počet jam do 0,05m</t>
    </r>
    <r>
      <rPr>
        <b/>
        <vertAlign val="superscript"/>
        <sz val="11"/>
        <rFont val="Arial"/>
        <family val="2"/>
      </rPr>
      <t>3</t>
    </r>
    <r>
      <rPr>
        <b/>
        <sz val="11"/>
        <rFont val="Arial"/>
        <family val="2"/>
      </rPr>
      <t xml:space="preserve"> </t>
    </r>
  </si>
  <si>
    <r>
      <t>počet jam 0,05 - 0,125m</t>
    </r>
    <r>
      <rPr>
        <b/>
        <vertAlign val="superscript"/>
        <sz val="11"/>
        <rFont val="Arial"/>
        <family val="2"/>
      </rPr>
      <t>3</t>
    </r>
  </si>
  <si>
    <r>
      <t>počet jam 0,125-0,4m</t>
    </r>
    <r>
      <rPr>
        <b/>
        <vertAlign val="superscript"/>
        <sz val="11"/>
        <rFont val="Arial"/>
        <family val="2"/>
      </rPr>
      <t>3</t>
    </r>
  </si>
  <si>
    <r>
      <t>počet jam 0,41-1m</t>
    </r>
    <r>
      <rPr>
        <b/>
        <vertAlign val="superscript"/>
        <sz val="11"/>
        <rFont val="Arial"/>
        <family val="2"/>
      </rPr>
      <t>3</t>
    </r>
  </si>
  <si>
    <t>celkový objem zeminy pro výsadbu (jamky)</t>
  </si>
  <si>
    <t>celková výměra</t>
  </si>
  <si>
    <r>
      <t>BEZ</t>
    </r>
    <r>
      <rPr>
        <sz val="11"/>
        <rFont val="Arial"/>
        <family val="2"/>
      </rPr>
      <t xml:space="preserve"> VÝMĚNY ZEMINY</t>
    </r>
  </si>
  <si>
    <r>
      <t xml:space="preserve">VÝMĚNA STÁVAJÍCÍ ZEMINY   -  </t>
    </r>
    <r>
      <rPr>
        <b/>
        <sz val="11"/>
        <rFont val="Arial"/>
        <family val="2"/>
      </rPr>
      <t>100%</t>
    </r>
  </si>
  <si>
    <r>
      <t xml:space="preserve">podorniční vrstva - </t>
    </r>
    <r>
      <rPr>
        <sz val="11"/>
        <rFont val="Arial"/>
        <family val="2"/>
      </rPr>
      <t>tloušťka</t>
    </r>
  </si>
  <si>
    <r>
      <t>vegetační vrstva -</t>
    </r>
    <r>
      <rPr>
        <sz val="11"/>
        <rFont val="Arial"/>
        <family val="2"/>
      </rPr>
      <t xml:space="preserve"> tloušťka</t>
    </r>
  </si>
  <si>
    <r>
      <t>celkový objem</t>
    </r>
    <r>
      <rPr>
        <b/>
        <sz val="11"/>
        <rFont val="Arial"/>
        <family val="2"/>
      </rPr>
      <t xml:space="preserve">  podorniční vrstvy</t>
    </r>
  </si>
  <si>
    <r>
      <t>celkový objem</t>
    </r>
    <r>
      <rPr>
        <b/>
        <sz val="11"/>
        <rFont val="Arial"/>
        <family val="2"/>
      </rPr>
      <t xml:space="preserve">  vegetační vrstvy </t>
    </r>
  </si>
  <si>
    <t>Doplňující technická opatření  (DTO)</t>
  </si>
  <si>
    <r>
      <t>Otevřený</t>
    </r>
    <r>
      <rPr>
        <sz val="11"/>
        <rFont val="Arial"/>
        <family val="2"/>
      </rPr>
      <t xml:space="preserve"> půdní prostor</t>
    </r>
  </si>
  <si>
    <r>
      <t>Uzavřený</t>
    </r>
    <r>
      <rPr>
        <sz val="11"/>
        <rFont val="Arial"/>
        <family val="2"/>
      </rPr>
      <t xml:space="preserve">  (omezený) půdní prostor</t>
    </r>
  </si>
  <si>
    <t>ZPŮSOB MECHANICKÉ OCHRANY (MO)</t>
  </si>
  <si>
    <t>MO - Vk</t>
  </si>
  <si>
    <t>MO - Sol.</t>
  </si>
  <si>
    <t>OCHRANA KMENE PROTI OSLUNĚNÍ</t>
  </si>
  <si>
    <t>ZPŮSOB KOTVENÍ DŘEVINY</t>
  </si>
  <si>
    <t>POČET KOTVENÝCH DŘEVIN</t>
  </si>
  <si>
    <r>
      <t xml:space="preserve">POČET </t>
    </r>
    <r>
      <rPr>
        <b/>
        <sz val="11"/>
        <rFont val="Arial"/>
        <family val="2"/>
      </rPr>
      <t xml:space="preserve">KOTEVNÍCH RPVKŮ     </t>
    </r>
    <r>
      <rPr>
        <sz val="11"/>
        <rFont val="Arial"/>
        <family val="2"/>
      </rPr>
      <t xml:space="preserve"> /1 STROM</t>
    </r>
  </si>
  <si>
    <t>DK - 1,5</t>
  </si>
  <si>
    <t>DK - 2,5</t>
  </si>
  <si>
    <t>DK - 3</t>
  </si>
  <si>
    <t>průměr</t>
  </si>
  <si>
    <t>celková plocha</t>
  </si>
  <si>
    <t>tloušťka mulč.vrstvy</t>
  </si>
  <si>
    <t>celková plocha mulče</t>
  </si>
  <si>
    <r>
      <t xml:space="preserve">celkový objem </t>
    </r>
    <r>
      <rPr>
        <sz val="11"/>
        <rFont val="Arial"/>
        <family val="2"/>
      </rPr>
      <t>mulče</t>
    </r>
  </si>
  <si>
    <t>hnojení dřevin - jedn. množství</t>
  </si>
  <si>
    <t xml:space="preserve">hnojení - celkové množství </t>
  </si>
  <si>
    <t>zálivka - jednotková dávka</t>
  </si>
  <si>
    <t>zálivka - celkový objem</t>
  </si>
  <si>
    <t>jedn.</t>
  </si>
  <si>
    <t>zkr.</t>
  </si>
  <si>
    <t>ks/m2</t>
  </si>
  <si>
    <t>kg/ks</t>
  </si>
  <si>
    <t>m3/ks</t>
  </si>
  <si>
    <t>Kč/ks</t>
  </si>
  <si>
    <t>Kč</t>
  </si>
  <si>
    <t>1)</t>
  </si>
  <si>
    <t>2)</t>
  </si>
  <si>
    <t>3)</t>
  </si>
  <si>
    <t>4)</t>
  </si>
  <si>
    <t>5)</t>
  </si>
  <si>
    <t>6)</t>
  </si>
  <si>
    <t>7)</t>
  </si>
  <si>
    <t>8)</t>
  </si>
  <si>
    <t>9)</t>
  </si>
  <si>
    <t>10)</t>
  </si>
  <si>
    <t>11)</t>
  </si>
  <si>
    <t>12)</t>
  </si>
  <si>
    <t>13)</t>
  </si>
  <si>
    <t>14)</t>
  </si>
  <si>
    <t>15)</t>
  </si>
  <si>
    <t>16)</t>
  </si>
  <si>
    <t>pozn.</t>
  </si>
  <si>
    <t xml:space="preserve">pozn. </t>
  </si>
  <si>
    <t>STROMY</t>
  </si>
  <si>
    <t>1 / Pa</t>
  </si>
  <si>
    <t xml:space="preserve">Platanus acerifolia </t>
  </si>
  <si>
    <t>Platan javorolistý</t>
  </si>
  <si>
    <t>5x</t>
  </si>
  <si>
    <t>2 x Vk  1 x Sol</t>
  </si>
  <si>
    <t>2 x 2,5  1 x 2,2</t>
  </si>
  <si>
    <t>OK 20-25</t>
  </si>
  <si>
    <t>2 / GtS</t>
  </si>
  <si>
    <t>Gleditsia triacanthos ´Sunburst´</t>
  </si>
  <si>
    <t>Dřezovec trojtrnný</t>
  </si>
  <si>
    <t>Vk</t>
  </si>
  <si>
    <t>3 / Cb</t>
  </si>
  <si>
    <t>Catalpa bignonioides</t>
  </si>
  <si>
    <t>Katapa  trubačovitá</t>
  </si>
  <si>
    <t>Sol</t>
  </si>
  <si>
    <t xml:space="preserve">  </t>
  </si>
  <si>
    <t>4 / Ap</t>
  </si>
  <si>
    <t>Acer palmatum</t>
  </si>
  <si>
    <t>Javor dlanitolistý</t>
  </si>
  <si>
    <t>4x</t>
  </si>
  <si>
    <t>1,8-2,0 m</t>
  </si>
  <si>
    <t>MO - Sol</t>
  </si>
  <si>
    <t>CELKEM</t>
  </si>
  <si>
    <t>KEŘE, TRVALKY, TRAVINY, CIBULOVINY</t>
  </si>
  <si>
    <t>a / Al</t>
  </si>
  <si>
    <t>Amelanchier lamarckii</t>
  </si>
  <si>
    <t>Muchovník Lamarckův</t>
  </si>
  <si>
    <t>MB</t>
  </si>
  <si>
    <t>Sol.</t>
  </si>
  <si>
    <t>v. 150-180</t>
  </si>
  <si>
    <t>DK 1,4</t>
  </si>
  <si>
    <t>b / Cc</t>
  </si>
  <si>
    <t>Cotinus coggygria, ’Royal Purple’</t>
  </si>
  <si>
    <t>Ruj vlasatá</t>
  </si>
  <si>
    <t>c / Lv</t>
  </si>
  <si>
    <t>Ligustrum vulgare</t>
  </si>
  <si>
    <t>Ptačí zob</t>
  </si>
  <si>
    <t>Džp</t>
  </si>
  <si>
    <t>v.  40-50</t>
  </si>
  <si>
    <t>d / Tba</t>
  </si>
  <si>
    <t>Taxus baccata "Dovastonii Aurea"</t>
  </si>
  <si>
    <t>Tis červený</t>
  </si>
  <si>
    <t>BTAn</t>
  </si>
  <si>
    <t>Berberis Thunbergii "Atroprpurea nana"</t>
  </si>
  <si>
    <t>DŘIŠŤÁL THUNBERGŮV</t>
  </si>
  <si>
    <t>v. 30-40</t>
  </si>
  <si>
    <t>Vm</t>
  </si>
  <si>
    <t>Vinca minor</t>
  </si>
  <si>
    <t>BARVÍNEK MENŠÍ</t>
  </si>
  <si>
    <t>VÝSADBA ROSTLIN SKUPINOVÁ</t>
  </si>
  <si>
    <t>PŘÍLOHA VÝKAZU VÝMĚR</t>
  </si>
  <si>
    <t>ZKRATKY A VYSVĚTLIVKY</t>
  </si>
  <si>
    <t xml:space="preserve">POČET PŘESAZENÍ </t>
  </si>
  <si>
    <t>PROST.</t>
  </si>
  <si>
    <r>
      <t xml:space="preserve">PROSTOKOŘENNÉ - </t>
    </r>
    <r>
      <rPr>
        <sz val="10"/>
        <rFont val="Calibri"/>
        <family val="2"/>
      </rPr>
      <t>rostliny bez balu</t>
    </r>
  </si>
  <si>
    <t>3XV</t>
  </si>
  <si>
    <t>POČET PŘESAZENÍ</t>
  </si>
  <si>
    <r>
      <t>ZEMINOVÝ BAL</t>
    </r>
    <r>
      <rPr>
        <sz val="10"/>
        <rFont val="Calibri"/>
        <family val="2"/>
      </rPr>
      <t xml:space="preserve"> (BAL JE ZPEVĚNÝ LÁTKOVÝM OBALEM - PROPUSTNÝ PRO VODU A V PŮDĚ ROZLOŽITELNÝ</t>
    </r>
  </si>
  <si>
    <t>MDB</t>
  </si>
  <si>
    <r>
      <t>ZEMINOVÝ BAL ZPEVNĚNÝ DRÁTĚNÝM PLATIVEM A LÁTKOVÝM OBALEM</t>
    </r>
    <r>
      <rPr>
        <sz val="10"/>
        <rFont val="Calibri"/>
        <family val="2"/>
      </rPr>
      <t xml:space="preserve"> - PROPUSTNÝ PRO VODU A V PŮDĚ ROZLOŽITELNÝ, DRÁTĚNÉ PLETIVO JE Z POVRCHOVĚ NEUPRAVOVANÉHO MATERIÁLU, PONECHÁVÁ SE NA BALU, HORNÍ ČÁST A STAHOVACÍ DRÁT MUSÍ BÝT ROZTŘIŽĚNÝ A ROZTAŽENÝ OD KOŘENOVÉHO KRČKU</t>
    </r>
  </si>
  <si>
    <r>
      <t>ROSTLINA SE DODÁVÁ V KONTEJNERU</t>
    </r>
    <r>
      <rPr>
        <sz val="10"/>
        <rFont val="Calibri"/>
        <family val="2"/>
      </rPr>
      <t xml:space="preserve">, KOŘENY MUSÍ BÝT PŘIMĚŘENĚ PROROSTLÉ ZEMINOU, ALE NEDEFORMOVANÉ, OBJEM KONTEJNERU JE UVEDEN </t>
    </r>
  </si>
  <si>
    <t>TB</t>
  </si>
  <si>
    <r>
      <t>ROSTLINA SE DODÁVÁ V OBALU</t>
    </r>
    <r>
      <rPr>
        <sz val="10"/>
        <rFont val="Calibri"/>
        <family val="2"/>
      </rPr>
      <t>, NEJČASTĚJI DO OBJEMU 1 L.</t>
    </r>
  </si>
  <si>
    <t>RŮSTOVÝ TVAR</t>
  </si>
  <si>
    <r>
      <t>VYSOKOKMEN - Tvary stromovitých dřevin s kmenem a korunou.</t>
    </r>
    <r>
      <rPr>
        <sz val="10"/>
        <rFont val="Calibri"/>
        <family val="2"/>
      </rPr>
      <t xml:space="preserve"> Vysokokmeny musí mít rovný</t>
    </r>
    <r>
      <rPr>
        <b/>
        <sz val="10"/>
        <rFont val="Calibri"/>
        <family val="2"/>
      </rPr>
      <t xml:space="preserve"> kmen, odpovídající druhu, alespoň 180 cm vysoký</t>
    </r>
    <r>
      <rPr>
        <sz val="10"/>
        <rFont val="Calibri"/>
        <family val="2"/>
      </rPr>
      <t xml:space="preserve"> s druhově specifickým prodloužením kmene uvnitř koruny. Střídavý řez kmene smí být proveden jen do jednoletého dřeva. Musí být minimálně dvakrát přesazované nebo podřezávané.  Větve jsou uspořádány spirálovitě a s kmenem svírají tupý úhel.
Štěpované vysokokmeny mohou být pěstovány jako roubovanci v koruně nebo na bázi. Roubování v koruně je obvyklé zejména u kulovitých a převislých tvarů a také u druhů a kultivarů Malus, Prunus, Crataegus aj. Ostatní druhy stromů jsou pěstovány zpravidla jako roubovanci na bázi.
Vysokokmeny smějí zůstat po posledním přesazení nejvýše čtyři vegetační periody na místě.</t>
    </r>
    <r>
      <rPr>
        <b/>
        <sz val="10"/>
        <rFont val="Calibri"/>
        <family val="2"/>
      </rPr>
      <t xml:space="preserve"> Vysokokmeny 3x přesazované mají výšku kmene 200cm, vysokokmeny 4x přesazované myjí výšku kmene min.220cm
</t>
    </r>
  </si>
  <si>
    <t>Vk -p</t>
  </si>
  <si>
    <r>
      <t>VYSOKOKMEN</t>
    </r>
    <r>
      <rPr>
        <sz val="10"/>
        <rFont val="Calibri"/>
        <family val="2"/>
      </rPr>
      <t xml:space="preserve"> - STROMY S PRŮBĚŽNÝM KMENEM</t>
    </r>
  </si>
  <si>
    <t>Vk - ku</t>
  </si>
  <si>
    <r>
      <t>VYSOKOKMEN</t>
    </r>
    <r>
      <rPr>
        <sz val="10"/>
        <rFont val="Calibri"/>
        <family val="2"/>
      </rPr>
      <t xml:space="preserve"> - STROMY S KULOVITOU KORUNOU</t>
    </r>
  </si>
  <si>
    <t>Vk - př</t>
  </si>
  <si>
    <r>
      <t>VYSOKOKMEN</t>
    </r>
    <r>
      <rPr>
        <sz val="10"/>
        <rFont val="Calibri"/>
        <family val="2"/>
      </rPr>
      <t xml:space="preserve"> - STROMY S PŘEVISLOU KORUNOU</t>
    </r>
  </si>
  <si>
    <t>Alej.</t>
  </si>
  <si>
    <r>
      <t>Alejové stromy jsou vysokokmeny</t>
    </r>
    <r>
      <rPr>
        <sz val="10"/>
        <rFont val="Calibri"/>
        <family val="2"/>
      </rPr>
      <t xml:space="preserve">, které se později musí na místě použití dále vyvětvovat na zvlášť vysoké nasazení koruny. Protože pěstební možnosti druhů/kultivarů " jsou výrazně rozdílné, je třeba dbát při pěstování zejména na rovné prodloužení kmene bez přeslenitých rozvětvení, což umožňuje vyvětvování při pěstování a později i na místě použití bez problémů. Požadované vyvětvení se musí provést ve školce nejpozději na začátku poslední vegetační periody. </t>
    </r>
    <r>
      <rPr>
        <b/>
        <sz val="10"/>
        <rFont val="Calibri"/>
        <family val="2"/>
      </rPr>
      <t>Výška kmene do 25 cm obvodu kmene koruna založena ve výšce nejméně 220 cm , nad 25 cm obvodu kmene koruna založena ve výšce nejméně 250 cm.</t>
    </r>
  </si>
  <si>
    <t>Pk</t>
  </si>
  <si>
    <r>
      <t>Polokmen</t>
    </r>
    <r>
      <rPr>
        <sz val="10"/>
        <rFont val="Calibri"/>
        <family val="2"/>
      </rPr>
      <t xml:space="preserve"> - výška nasazení koruny je min.150cm nad kořenovým krčkem.</t>
    </r>
  </si>
  <si>
    <r>
      <t xml:space="preserve">SOLITÉRNÍ DŘEVINA </t>
    </r>
    <r>
      <rPr>
        <sz val="10"/>
        <rFont val="Calibri"/>
        <family val="2"/>
      </rPr>
      <t xml:space="preserve"> - má přirozený růst a větve jsou nasazeny po celé délce kmene. Vrcholový pupen u stromů je zachován, u keřů je vyvinuta </t>
    </r>
    <r>
      <rPr>
        <b/>
        <sz val="10"/>
        <rFont val="Calibri"/>
        <family val="2"/>
      </rPr>
      <t xml:space="preserve">víceletá koruna, </t>
    </r>
    <r>
      <rPr>
        <sz val="10"/>
        <rFont val="Calibri"/>
        <family val="2"/>
      </rPr>
      <t>typická pro daný druh.</t>
    </r>
    <r>
      <rPr>
        <b/>
        <sz val="10"/>
        <rFont val="Calibri"/>
        <family val="2"/>
      </rPr>
      <t xml:space="preserve"> Solitérní keřové tvary stromů </t>
    </r>
    <r>
      <rPr>
        <sz val="10"/>
        <rFont val="Calibri"/>
        <family val="2"/>
      </rPr>
      <t>musí být pěstovány ve zvlášť širokém sponu. Vyžadují další přesazení nejpozději po čtyřech vegetačních periodách. Dodávají se s drátěnými baly nebo v kontejnerech. Rozvětvení musí být zvlášť výrazné specificky podle druhů.</t>
    </r>
    <r>
      <rPr>
        <b/>
        <sz val="10"/>
        <rFont val="Calibri"/>
        <family val="2"/>
      </rPr>
      <t xml:space="preserve"> Solitérní keře</t>
    </r>
    <r>
      <rPr>
        <sz val="10"/>
        <rFont val="Calibri"/>
        <family val="2"/>
      </rPr>
      <t xml:space="preserve"> musí být třikrát přesazované. Pěstované ve zvlášť širokém sponu a musí být dodávány s balem, drátěným balem nebo v kontejnerech. Výpěstky smějí zůstat po posledním přesazení na místě nejvýše čtyři vegetační periody.</t>
    </r>
  </si>
  <si>
    <t>KTS</t>
  </si>
  <si>
    <r>
      <t xml:space="preserve">KEŘOVÝ TVAR STROMU - </t>
    </r>
    <r>
      <rPr>
        <sz val="10"/>
        <rFont val="Calibri"/>
        <family val="2"/>
      </rPr>
      <t>vícekmenné stromy s kmeny založenými do 50 cm od země a minimální výškou 250 cm od země.</t>
    </r>
  </si>
  <si>
    <r>
      <t xml:space="preserve">KEŘE - </t>
    </r>
    <r>
      <rPr>
        <sz val="10"/>
        <rFont val="Calibri"/>
        <family val="2"/>
      </rPr>
      <t>jsou rozvětvené, bezkmenné tvary výpěstků s více výhony.</t>
    </r>
  </si>
  <si>
    <t>Ktk</t>
  </si>
  <si>
    <r>
      <t xml:space="preserve">KMENNÉ TVARY KEŘŮ - </t>
    </r>
    <r>
      <rPr>
        <sz val="10"/>
        <rFont val="Calibri"/>
        <family val="2"/>
      </rPr>
      <t>Kmenné tvary keřů jako Hydrangea, Laburnum, Prunus, Syringa, Viburnum aj. musí mít korunu podle druhu či kultivaru nejméně se třemi silnými výhony. Výpěstky mohou být dodávány prostokořenné, se zemním balem nebo v kontejnerech.</t>
    </r>
  </si>
  <si>
    <t>Šp</t>
  </si>
  <si>
    <r>
      <t xml:space="preserve">Špičáky </t>
    </r>
    <r>
      <rPr>
        <sz val="10"/>
        <rFont val="Calibri"/>
        <family val="2"/>
      </rPr>
      <t>jsou tvary stromovitě rostoucích dřevin bez koruny (je 2x přesazovaný)</t>
    </r>
  </si>
  <si>
    <t>Pyr</t>
  </si>
  <si>
    <r>
      <t>Pyramidy</t>
    </r>
    <r>
      <rPr>
        <sz val="10"/>
        <rFont val="Calibri"/>
        <family val="2"/>
      </rPr>
      <t xml:space="preserve"> jsou tvary stromovitých dřevin, které rostou přirozeně pyramidálně nebo s takto od země upravovaným obrostem s minimální výškou 150 cm.</t>
    </r>
  </si>
  <si>
    <r>
      <t>Dřeviny pro živé ploty</t>
    </r>
    <r>
      <rPr>
        <sz val="10"/>
        <rFont val="Calibri"/>
        <family val="2"/>
      </rPr>
      <t xml:space="preserve"> jsou stromovitě nebo keřovitě rostoucí dřeviny, vhodné svýmirůstovými vlastnostmi k řezu a tvarování.</t>
    </r>
  </si>
  <si>
    <t>Pnd</t>
  </si>
  <si>
    <r>
      <t>Ovíjivé a pnoucí dřeviny</t>
    </r>
    <r>
      <rPr>
        <sz val="10"/>
        <rFont val="Calibri"/>
        <family val="2"/>
      </rPr>
      <t xml:space="preserve"> jsou dřeviny, jejichž zvláštní růstové vlastnosti spočívají v samostatném popínání nebo ovíjení po opěrných konstrukcích</t>
    </r>
  </si>
  <si>
    <t xml:space="preserve">VELIKOST (OBVOD KMENE, VÝŠKA A ŠÍŘKA ROSTLINY) </t>
  </si>
  <si>
    <t>OK</t>
  </si>
  <si>
    <r>
      <t>OBVOD KMENE (měřeno ve výšce 1m) - v mapě je označena mezinárodní zkratkou</t>
    </r>
    <r>
      <rPr>
        <b/>
        <sz val="10"/>
        <color indexed="8"/>
        <rFont val="Calibri"/>
        <family val="2"/>
      </rPr>
      <t xml:space="preserve"> STU </t>
    </r>
  </si>
  <si>
    <t>V.</t>
  </si>
  <si>
    <r>
      <t>VÝŠKA DŘEVINY (m) - u jehličin se měří délka</t>
    </r>
    <r>
      <rPr>
        <b/>
        <sz val="10"/>
        <color indexed="8"/>
        <rFont val="Calibri"/>
        <family val="2"/>
      </rPr>
      <t xml:space="preserve"> jen do poloviny  posledního letorostu</t>
    </r>
    <r>
      <rPr>
        <sz val="10"/>
        <color indexed="8"/>
        <rFont val="Calibri"/>
        <family val="2"/>
      </rPr>
      <t xml:space="preserve"> -v mapě je označena mezinárodní zkratkou </t>
    </r>
    <r>
      <rPr>
        <b/>
        <sz val="10"/>
        <color indexed="8"/>
        <rFont val="Calibri"/>
        <family val="2"/>
      </rPr>
      <t xml:space="preserve">HOE </t>
    </r>
  </si>
  <si>
    <t>Š.</t>
  </si>
  <si>
    <r>
      <t xml:space="preserve">ŠÍŘKA DŘEVINY (m) - měří se šířka koruny před zabalením v mapě je označena mezinárodní zkratkou </t>
    </r>
    <r>
      <rPr>
        <b/>
        <sz val="10"/>
        <color indexed="8"/>
        <rFont val="Calibri"/>
        <family val="2"/>
      </rPr>
      <t>BREI</t>
    </r>
  </si>
  <si>
    <t xml:space="preserve">VÝMĚRA ZÁHOVÉ VÝSADBY </t>
  </si>
  <si>
    <r>
      <t>m</t>
    </r>
    <r>
      <rPr>
        <b/>
        <vertAlign val="superscript"/>
        <sz val="12"/>
        <color indexed="8"/>
        <rFont val="Calibri"/>
        <family val="2"/>
      </rPr>
      <t>2</t>
    </r>
  </si>
  <si>
    <t>VÝMĚRA VÝSADBY JE DÁNA SOUČTEM PLOCH JEDNOTLIVÝCH TAXONŮ ( MŮŽE SE LIŠIT OD CELKOVÉ PLOCHY ZÁHONŮ, KTERÉ ZAHRNUJÍ I VÝMĚRU NEOSÁZENÝCH OKRAJŮ VÝSADEB</t>
  </si>
  <si>
    <t>SPON VÝSADBY</t>
  </si>
  <si>
    <r>
      <t>ks/m</t>
    </r>
    <r>
      <rPr>
        <b/>
        <vertAlign val="superscript"/>
        <sz val="12"/>
        <color indexed="8"/>
        <rFont val="Calibri"/>
        <family val="2"/>
      </rPr>
      <t>2</t>
    </r>
  </si>
  <si>
    <t>VÝSADBA ROSTLIN V ZÁHONOVÉ VÝSADBĚ JE PROVEDENA V PRAVIDELNÉM SPONU. NA OKRAJI ZÁHONŮ JE, ZEJMÉNA V BLÍZKOSTI ZPEVNĚNÝCH PLOCH, NUTNÉ DODRŽET DOSTATEČNÝ ODSTUP OD OKRAJE.  TEN JE DANÝ ŠÍŘKOU DOSPĚLÉ DŘEVINY.</t>
  </si>
  <si>
    <t>ROZMĚRY VÝSADBOVÉ JÁMY (PRŮMĚR, PLOCHA, HLOUBKA)</t>
  </si>
  <si>
    <r>
      <t>m/ m</t>
    </r>
    <r>
      <rPr>
        <b/>
        <vertAlign val="superscript"/>
        <sz val="12"/>
        <color indexed="8"/>
        <rFont val="Calibri"/>
        <family val="2"/>
      </rPr>
      <t xml:space="preserve">3 </t>
    </r>
    <r>
      <rPr>
        <b/>
        <sz val="12"/>
        <color indexed="8"/>
        <rFont val="Calibri"/>
        <family val="2"/>
      </rPr>
      <t>/ m</t>
    </r>
    <r>
      <rPr>
        <b/>
        <vertAlign val="superscript"/>
        <sz val="12"/>
        <color indexed="8"/>
        <rFont val="Calibri"/>
        <family val="2"/>
      </rPr>
      <t>2</t>
    </r>
  </si>
  <si>
    <r>
      <t xml:space="preserve">VÝSADBOVÁ JÁMA MŮŽE MÍT PRAVIDELNÝ TVAR (KRUH, NEBO ČTVEREC). V PŘÍPADĚ NUTNOSTI MŮŽE MÍT I TVAR OBDÉLNÍKU. NEJMENŠÍ ŠÍŘKA JE 1,5 NÁSOBKEM PRŮMĚRU BALU. </t>
    </r>
    <r>
      <rPr>
        <b/>
        <sz val="10"/>
        <color indexed="8"/>
        <rFont val="Calibri"/>
        <family val="2"/>
      </rPr>
      <t xml:space="preserve"> ROZMĚRY JÁMY MOHOU BÝT ZMĚNĚNY JEN PO DOHODĚ S PROJEKTANTEM. </t>
    </r>
    <r>
      <rPr>
        <sz val="10"/>
        <color indexed="8"/>
        <rFont val="Calibri"/>
        <family val="2"/>
      </rPr>
      <t>V MÍSTECH S OMEZENÝM PROSTOREM PRO KOŘENY, JE VÝSADBOVÁ JÁMA DOPLNĚNA DOPLŇUJÍCÍMI TECHNICKÝMI OPATŘENÍMI - TY JSOU SOUČÁSTÍ ZEMNÍCH A STAVEBNÍCH PRACÍ (VÝSADBY V ZADLÁŽDĚNÝCH PLOCHÁCH)</t>
    </r>
  </si>
  <si>
    <t>VÝMĚNA STÁVAJÍCÍ ZEMINY PŘI VÝSADBĚ</t>
  </si>
  <si>
    <r>
      <t xml:space="preserve"> m</t>
    </r>
    <r>
      <rPr>
        <b/>
        <vertAlign val="superscript"/>
        <sz val="12"/>
        <color indexed="8"/>
        <rFont val="Calibri"/>
        <family val="2"/>
      </rPr>
      <t xml:space="preserve">3 </t>
    </r>
    <r>
      <rPr>
        <b/>
        <sz val="12"/>
        <color indexed="8"/>
        <rFont val="Calibri"/>
        <family val="2"/>
      </rPr>
      <t>/ m</t>
    </r>
    <r>
      <rPr>
        <b/>
        <vertAlign val="superscript"/>
        <sz val="12"/>
        <color indexed="8"/>
        <rFont val="Calibri"/>
        <family val="2"/>
      </rPr>
      <t>2</t>
    </r>
  </si>
  <si>
    <r>
      <t xml:space="preserve">ZEMINA SE DLE PODMÍNEK PŘI VÝSADBĚ V JAMÁCH VYMĚŇUJE. VÝMĚNA MŮŽE BÝT </t>
    </r>
    <r>
      <rPr>
        <b/>
        <sz val="10"/>
        <color indexed="8"/>
        <rFont val="Calibri"/>
        <family val="2"/>
      </rPr>
      <t xml:space="preserve">AŽ 100%. </t>
    </r>
    <r>
      <rPr>
        <sz val="10"/>
        <color indexed="8"/>
        <rFont val="Calibri"/>
        <family val="2"/>
      </rPr>
      <t>ZEMINA SE NAHRAZUJE DLE TECHNOLOGICKÉHO PŘEDPISU (VIZ TZ A VZOROVÝ ŘEZ). PODORNIČNÍ VRSTVA NESMÍ OBSAHOVAT HUMUS A ORGANICKÉ LÁTKY. SPODNÍ VRSTVA SE MUSÍ RUČNĚ ZHUTNIT A BAL DŘEVINY USADIT TAK, ABY NEKLESL DO HLOUBKY.</t>
    </r>
  </si>
  <si>
    <t>SLOŽENÍ ZEMIN PRO VÝMĚNU</t>
  </si>
  <si>
    <r>
      <t xml:space="preserve"> m</t>
    </r>
    <r>
      <rPr>
        <b/>
        <vertAlign val="superscript"/>
        <sz val="12"/>
        <color indexed="8"/>
        <rFont val="Calibri"/>
        <family val="2"/>
      </rPr>
      <t xml:space="preserve">3 </t>
    </r>
    <r>
      <rPr>
        <b/>
        <sz val="12"/>
        <color indexed="8"/>
        <rFont val="Calibri"/>
        <family val="2"/>
      </rPr>
      <t>/ m</t>
    </r>
  </si>
  <si>
    <r>
      <t xml:space="preserve">PODORNIČNÍ VRSTVA: </t>
    </r>
    <r>
      <rPr>
        <sz val="10"/>
        <color indexed="8"/>
        <rFont val="Calibri"/>
        <family val="2"/>
      </rPr>
      <t>zemina se ukládá do spodních vrstev výsadbové jámy. Nesmí obsahovat humus a nerozložené organické látky. Musí být propustná pro vodu a současně být dostatečně vododržná (obsah jílu a štěrků). Vrstvu je nutné při ukládání ručně hutnit, zemina musí být při hutnění suchá.</t>
    </r>
  </si>
  <si>
    <r>
      <t xml:space="preserve">VEGETAČNÍ VRSTVA: </t>
    </r>
    <r>
      <rPr>
        <sz val="10"/>
        <color indexed="8"/>
        <rFont val="Calibri"/>
        <family val="2"/>
      </rPr>
      <t xml:space="preserve">Obsahuje humus a podíl zúrodnitelné ornice je min. 60%. Podíl nezúrodnitelné ornice a zemin je max. 30%. Nesmí obsahovat hygienicky závadné látky a látky, které zapáchají. Nesmí obsahovat kořeny vytrvalých plevelů. Může obsahovat drobné kameny do vel. 5cm, pokud budou zapraveny do spodní části vrstvy
</t>
    </r>
  </si>
  <si>
    <t>DOPLŇUJÍCÍ TECHNICKÁ OPATŘENÍ (DTO)</t>
  </si>
  <si>
    <t>DTO</t>
  </si>
  <si>
    <r>
      <t>DTO</t>
    </r>
    <r>
      <rPr>
        <sz val="10"/>
        <color indexed="8"/>
        <rFont val="Calibri"/>
        <family val="2"/>
      </rPr>
      <t xml:space="preserve"> jsou opatření, které trvale zajišťují zejména </t>
    </r>
    <r>
      <rPr>
        <b/>
        <sz val="10"/>
        <color indexed="8"/>
        <rFont val="Calibri"/>
        <family val="2"/>
      </rPr>
      <t>přístup vody a vzduchu ke kořenům.</t>
    </r>
    <r>
      <rPr>
        <sz val="10"/>
        <color indexed="8"/>
        <rFont val="Calibri"/>
        <family val="2"/>
      </rPr>
      <t xml:space="preserve"> Opatření je nutné realizovat v předstihu v rámci stavebních úprav (např. podkladních vrstev při přípravě zpevněných ploch). </t>
    </r>
    <r>
      <rPr>
        <b/>
        <sz val="10"/>
        <color indexed="8"/>
        <rFont val="Calibri"/>
        <family val="2"/>
      </rPr>
      <t>Zahrnují také přípravu kořenového prostoru nad rámec přípravy běžné výsadbové jámy</t>
    </r>
    <r>
      <rPr>
        <sz val="10"/>
        <color indexed="8"/>
        <rFont val="Calibri"/>
        <family val="2"/>
      </rPr>
      <t xml:space="preserve"> (1,5 násobek průměru balu). Rozsah a způsob DTO je dán projektem.</t>
    </r>
  </si>
  <si>
    <t>MECHANICKÁ OCHRANA KMENE (MO)</t>
  </si>
  <si>
    <t>MO</t>
  </si>
  <si>
    <r>
      <t>Ochrana krčků kmene stromů proti mechanickému poškození např. při kosení, okusem zvěře, strunovými sekačkami, apod</t>
    </r>
    <r>
      <rPr>
        <sz val="10"/>
        <color indexed="8"/>
        <rFont val="Calibri"/>
        <family val="2"/>
      </rPr>
      <t xml:space="preserve">. </t>
    </r>
  </si>
  <si>
    <r>
      <t>Mechanická ochrana kmene vysokokmenů a alejových stromů</t>
    </r>
    <r>
      <rPr>
        <sz val="10"/>
        <color indexed="8"/>
        <rFont val="Calibri"/>
        <family val="2"/>
      </rPr>
      <t xml:space="preserve">. Ochrana ze skládá z 2 vrstev juty, výška od země min. 20cm a 2 vrstev králičího pletiva obalené PVC zelené barvy, výška 15 -20 cm. Konce pletiva spojené 2 ks školkařských plastových spojek. Pletivo nesmí být kolem kmene na těsno, ale dostatečně volné ( v poloměru min. 1 cm). </t>
    </r>
  </si>
  <si>
    <r>
      <t>KTS a solitérní dřeviny</t>
    </r>
    <r>
      <rPr>
        <sz val="10"/>
        <color indexed="8"/>
        <rFont val="Calibri"/>
        <family val="2"/>
      </rPr>
      <t xml:space="preserve"> jsou chráněny pletivem do výšky min.1m  a šířce 1,5 násobek průměru koruny tak, aby nedocházelo k poškození spodních větví a habitu dřeviny. Ochrana proti okusu zvěří je min.1,2m a tvoří ji kovová nebo plastová chránička, samonosná případně uchycená mimo kmen dřeviny. </t>
    </r>
    <r>
      <rPr>
        <b/>
        <sz val="10"/>
        <color indexed="8"/>
        <rFont val="Calibri"/>
        <family val="2"/>
      </rPr>
      <t>Součástí zřízení mechanické ochrany jsou opěry pletiva a pletivo v potřebné délce. MO musí mít životnost min.3 roky</t>
    </r>
  </si>
  <si>
    <t>kompl.</t>
  </si>
  <si>
    <r>
      <t xml:space="preserve">Vysokokmeny stromů jsou po přesazení citlivé na nadměrné oslunění (zejmína v zimě a předjaří). </t>
    </r>
    <r>
      <rPr>
        <sz val="10"/>
        <color indexed="8"/>
        <rFont val="Calibri"/>
        <family val="2"/>
      </rPr>
      <t xml:space="preserve">Proto se provádí dočasné obalení kmene (jutou, rákosovou rohoží nebo speciálním pružným nátěrem bílé barvy). Ochrana musí chránit celý osvětlený kmen stromu, ale nesmí jej poškozovat. Je nutné konstrukci kontrolovat a </t>
    </r>
    <r>
      <rPr>
        <b/>
        <sz val="10"/>
        <color indexed="8"/>
        <rFont val="Calibri"/>
        <family val="2"/>
      </rPr>
      <t>nepoužívat upevnění, které výrazně přežije životnost konstrukce a může způsobit nevratné poškození kmene zařezáním při tloustnutí kmene</t>
    </r>
  </si>
  <si>
    <t>PK - B</t>
  </si>
  <si>
    <r>
      <t xml:space="preserve">PŮDNÍ KOTVA - B </t>
    </r>
    <r>
      <rPr>
        <sz val="10"/>
        <color indexed="8"/>
        <rFont val="Calibri"/>
        <family val="2"/>
      </rPr>
      <t>- Jedná se o kotvící prvky, který</t>
    </r>
    <r>
      <rPr>
        <b/>
        <sz val="10"/>
        <color indexed="8"/>
        <rFont val="Calibri"/>
        <family val="2"/>
      </rPr>
      <t xml:space="preserve"> kotví dřevinu pod povrchem upevněním balu</t>
    </r>
    <r>
      <rPr>
        <sz val="10"/>
        <color indexed="8"/>
        <rFont val="Calibri"/>
        <family val="2"/>
      </rPr>
      <t>. Používá se tam, kde není z technických nebo estetických důvodů možné použít ke kotvení nadzemní kotvení (dřevěné kůly, lanka  apod.). Součástí dodávky a montáže je veškerý potřebný materiál a práce pro fixaci dřeviny.</t>
    </r>
  </si>
  <si>
    <t>PK - K</t>
  </si>
  <si>
    <r>
      <t>PŮDNÍ KOTVA - K</t>
    </r>
    <r>
      <rPr>
        <sz val="10"/>
        <color indexed="8"/>
        <rFont val="Calibri"/>
        <family val="2"/>
      </rPr>
      <t xml:space="preserve"> - Jedná se o kotvící prvky, který kotví dřevinu za kmen pomocí pružných lan a táhel. Používá se tam, kde je výhodnější kmen fixovat pevně v místě nasazení koruny  -velmi větrnná stanoviště. Součástí dodávky a montáže je veškerý potřebný materiál a práce pro fixaci dřeviny.</t>
    </r>
  </si>
  <si>
    <t>DK</t>
  </si>
  <si>
    <r>
      <t>DŘEVĚNÝ KŮL</t>
    </r>
    <r>
      <rPr>
        <sz val="10"/>
        <color indexed="8"/>
        <rFont val="Calibri"/>
        <family val="2"/>
      </rPr>
      <t xml:space="preserve"> - </t>
    </r>
    <r>
      <rPr>
        <u val="single"/>
        <sz val="10"/>
        <color indexed="8"/>
        <rFont val="Calibri"/>
        <family val="2"/>
      </rPr>
      <t>tlakově impregnovaná frézovaná kulatina</t>
    </r>
    <r>
      <rPr>
        <sz val="10"/>
        <color indexed="8"/>
        <rFont val="Calibri"/>
        <family val="2"/>
      </rPr>
      <t xml:space="preserve"> se špicí -</t>
    </r>
    <r>
      <rPr>
        <b/>
        <sz val="10"/>
        <color indexed="8"/>
        <rFont val="Calibri"/>
        <family val="2"/>
      </rPr>
      <t xml:space="preserve">,  Pro krajinářské výsadby v extravilánu může být kulatina jen loupaná, povrchově impregnovaná a špice opalovaná. Součástí dodávky a montáže jsou také vodorovné příčky (půlkulaté, průměr 0,05m) a spojovací materiál. Vodorovné příčky se umisťují dle potřeba, min. však u horního konce kůlů. </t>
    </r>
    <r>
      <rPr>
        <sz val="10"/>
        <color indexed="8"/>
        <rFont val="Calibri"/>
        <family val="2"/>
      </rPr>
      <t xml:space="preserve">Kůly se upevňují do dna výsadbové jámy nebo mimo ní tak, aby dobře fixovaly dřevinu, ale nepoškodily jí. Nejčastěji se upevnují zešikma. </t>
    </r>
  </si>
  <si>
    <r>
      <t xml:space="preserve"> průměr 0,0,06, délka 1,5m </t>
    </r>
    <r>
      <rPr>
        <b/>
        <sz val="10"/>
        <color indexed="8"/>
        <rFont val="Calibri"/>
        <family val="2"/>
      </rPr>
      <t>PK a keře Sol.</t>
    </r>
  </si>
  <si>
    <r>
      <t xml:space="preserve"> průměr 0,0,06, délka 2,5m </t>
    </r>
    <r>
      <rPr>
        <b/>
        <sz val="10"/>
        <color indexed="8"/>
        <rFont val="Calibri"/>
        <family val="2"/>
      </rPr>
      <t>Vsk, Sol. a Alej. (OK 18-20)</t>
    </r>
  </si>
  <si>
    <r>
      <t xml:space="preserve">průměr 0,07m a délka 3m </t>
    </r>
    <r>
      <rPr>
        <b/>
        <sz val="10"/>
        <color indexed="8"/>
        <rFont val="Calibri"/>
        <family val="2"/>
      </rPr>
      <t>Vsk, Sol. a Alej. (OK 25)</t>
    </r>
  </si>
  <si>
    <t>ZEMINOVÁ ZÁLIVKOVÁ MÍSA (ZZM)</t>
  </si>
  <si>
    <r>
      <t>ZEMINOVÁ ZÁLIVKOVÁ MÍSA</t>
    </r>
    <r>
      <rPr>
        <sz val="10"/>
        <color indexed="8"/>
        <rFont val="Calibri"/>
        <family val="2"/>
      </rPr>
      <t xml:space="preserve"> - se vytváří </t>
    </r>
    <r>
      <rPr>
        <b/>
        <sz val="10"/>
        <color indexed="8"/>
        <rFont val="Calibri"/>
        <family val="2"/>
      </rPr>
      <t>navýšením zeminy</t>
    </r>
    <r>
      <rPr>
        <sz val="10"/>
        <color indexed="8"/>
        <rFont val="Calibri"/>
        <family val="2"/>
      </rPr>
      <t xml:space="preserve"> po obvodu výsadbové jámy a slouží ke kvalitnější zálivce dřevin. Vyznačuje prostor, který se udržuje otevřený (rytím nebo nakopáním) a bez plevelný. </t>
    </r>
    <r>
      <rPr>
        <b/>
        <sz val="10"/>
        <color indexed="8"/>
        <rFont val="Calibri"/>
        <family val="2"/>
      </rPr>
      <t>Mísa je vysoká nejméně 0,1m a musí se udržovat po celou dobu "Dokončovací péče". Zálivková m</t>
    </r>
    <r>
      <rPr>
        <sz val="10"/>
        <color indexed="8"/>
        <rFont val="Calibri"/>
        <family val="2"/>
      </rPr>
      <t>ísa bývá z pravidla kruhová. Průměr mísy je dán projektem a je závislý na velikosti vysazované dřeviny. Povrch mísy může být zamulčován.</t>
    </r>
  </si>
  <si>
    <r>
      <t xml:space="preserve">OCHRANA PŮDY SE PROVÁDÍ ZEJMÉNA V PROSTORU ZÁLIVKOVÉ MÍSY, A TO MULČOVÁNÍM. MULČ může být drcená kůra nebo mulčovací plachetky. Mulč musí být biologicky rozložitelný, hygienicky nezávadný. Musí být pro vodu a vzduch propustný a nesmí poškozovat mulčované rostliny. </t>
    </r>
    <r>
      <rPr>
        <b/>
        <sz val="10"/>
        <color indexed="8"/>
        <rFont val="Calibri"/>
        <family val="2"/>
      </rPr>
      <t xml:space="preserve">Životnost mulče je min.2 roky. </t>
    </r>
    <r>
      <rPr>
        <sz val="10"/>
        <color indexed="8"/>
        <rFont val="Calibri"/>
        <family val="2"/>
      </rPr>
      <t xml:space="preserve">Tloušťka, počet vrstev a způsob uložení a upevnění mulče je dan projektem. </t>
    </r>
  </si>
  <si>
    <t>HNOJENÍ</t>
  </si>
  <si>
    <r>
      <t xml:space="preserve">HNOJENÍ - </t>
    </r>
    <r>
      <rPr>
        <sz val="10"/>
        <color indexed="8"/>
        <rFont val="Calibri"/>
        <family val="2"/>
      </rPr>
      <t>provádí se pomalu působícím kombinovaným hnojivem. Hnojivo se aplikuje dle návodu výrobce, jednorázově. Dávka hnojiva je dána projektem.</t>
    </r>
  </si>
  <si>
    <t>ZÁLIVKA</t>
  </si>
  <si>
    <r>
      <t>m</t>
    </r>
    <r>
      <rPr>
        <b/>
        <vertAlign val="superscript"/>
        <sz val="12"/>
        <color indexed="8"/>
        <rFont val="Calibri"/>
        <family val="2"/>
      </rPr>
      <t>3</t>
    </r>
  </si>
  <si>
    <r>
      <t xml:space="preserve">ZÁLIVKA - </t>
    </r>
    <r>
      <rPr>
        <sz val="10"/>
        <color indexed="8"/>
        <rFont val="Calibri"/>
        <family val="2"/>
      </rPr>
      <t xml:space="preserve">provádí se nepitnou vodou. </t>
    </r>
    <r>
      <rPr>
        <u val="single"/>
        <sz val="10"/>
        <color indexed="8"/>
        <rFont val="Calibri"/>
        <family val="2"/>
      </rPr>
      <t xml:space="preserve">Celková dávka se rozloží do </t>
    </r>
    <r>
      <rPr>
        <b/>
        <u val="single"/>
        <sz val="10"/>
        <color indexed="8"/>
        <rFont val="Calibri"/>
        <family val="2"/>
      </rPr>
      <t>2 dávek - celkem 1/2 objemu výsadbové jámy</t>
    </r>
    <r>
      <rPr>
        <u val="single"/>
        <sz val="10"/>
        <color indexed="8"/>
        <rFont val="Calibri"/>
        <family val="2"/>
      </rPr>
      <t>.</t>
    </r>
    <r>
      <rPr>
        <sz val="10"/>
        <color indexed="8"/>
        <rFont val="Calibri"/>
        <family val="2"/>
      </rPr>
      <t xml:space="preserve"> </t>
    </r>
    <r>
      <rPr>
        <b/>
        <sz val="10"/>
        <color indexed="8"/>
        <rFont val="Calibri"/>
        <family val="2"/>
      </rPr>
      <t xml:space="preserve">1. dávka </t>
    </r>
    <r>
      <rPr>
        <sz val="10"/>
        <color indexed="8"/>
        <rFont val="Calibri"/>
        <family val="2"/>
      </rPr>
      <t>se provede</t>
    </r>
    <r>
      <rPr>
        <b/>
        <sz val="10"/>
        <color indexed="8"/>
        <rFont val="Calibri"/>
        <family val="2"/>
      </rPr>
      <t xml:space="preserve"> po vykopání výsadbové jámy (1/4 objemu výsadbové jámy). 2. dávka se provede po výsadbě, po vytvoření zálivkové mísy (1/4 objemu výsadbové jámy). 2. z</t>
    </r>
    <r>
      <rPr>
        <sz val="10"/>
        <color indexed="8"/>
        <rFont val="Calibri"/>
        <family val="2"/>
      </rPr>
      <t xml:space="preserve">álivka se musí po výsadbě provádět pomalu, aby voda stačila vsakovat do půdy. Dřevina musí být před zálivkou v jámě fixována. </t>
    </r>
  </si>
  <si>
    <r>
      <t xml:space="preserve">Zálivka záhonových ploch se provede po výsadbě rostlin ve 3 dávkách. </t>
    </r>
    <r>
      <rPr>
        <sz val="10"/>
        <rFont val="Calibri"/>
        <family val="2"/>
      </rPr>
      <t>1. zálivka ihned po výsadbě; 2. zálivka do 1 týdne po výsadbě; 3. zálivka 3 týdny po výsadbě. Celková dávka je určena projektem.</t>
    </r>
  </si>
  <si>
    <t xml:space="preserve">Veškerá vedení stávajících inženýrských sítí budou před zahájením stavebních prací vytyčena a to do vzdálenosti min. 5 m za hranici stavby (vytyčeny budou nejen dotčené sítě, ale i ty které záměrem fyzicky dotčeny nejsou)
Veškerá vedení pod nově zřízenými zpevněnými plochami budou opatřena Půlenými (dělenými) chráničkami DN 90, 110 mm nebo betonovými žlyby, pokud není uvedeno jinak (dle počtu kabelů a požadavků správců). VŽDY MIN. 0,5 m přesah na obě strany.
Montáž - Chráničky a betonové žlaby se dodávají v rozloženém stavu. Při pokládce se do spodního dílu vkládá vedení a horní díl je tlakem zaklapnut do spodního dílu. Při pokládce je třeba dbát na to, aby jednotlivé díly byly překládány přes sebe. Dle místních podmínek je vhodné, aby spodní díl byl uložen do pískového lože.
Vedení bude odhaleno ručním kopáním, nebude použito strojní mechanizace. Pískový obsyp, signalizační vedení apd. bude uvedeno do původního stavu nebo doplněno dle ČSN.
</t>
  </si>
  <si>
    <t xml:space="preserve">Upřesnění dle TZ/PZ: Součástí tohoto objektu je výkop zeminy, pažení, samotné připojovací potrubí a zhutněný zásyp, včetně všech souvisejících prací (zatravnění, zadláždění, zaasfaltování). Potrubí bude ukládáno do výkopu dle typického schéma ve výkresové dokumentaci. Potrubí je obsypáno pískem.
Přípojky vpustí budou provedeny dle dokumentu“ Požadavky na provádění stokových sítí a kanalizačních přípojek“  vydaných společností OVaK a.s. účinností od 25.7.2012 (ke stažení na webových stránkách OVaK).
Přípojky jsou navrženy průměru DN150 mm, materiál glazovaná kamenina, případně plast PP SN10 (do průměru 200 mm, jinak SN16) (Při realizaci zachovat původní materiál potrubí).
</t>
  </si>
  <si>
    <t xml:space="preserve">Nové trávníky budou založeny především kolem rekonstruovaných zpevněných ploch a dále na plochách dříve zpevněných (parkoviště, komunikace, chodníky,…) a revitalizovaných. Plán sadových úprav předpokládá vyrovnání zeminou a osetí v šířce min. 0,6 m na obě strany chodníků a zpevněných ploch. 
Dále budou upraveny všechny plochy stávajících trávníků, které jsou na mnoha místech poškozené a nerovné se zbytky původních staveb, konstrukcí, kamenů a stavebního materiálu, který zde zůstal po výstavbě sídliště. Plochy s obnaženými kořenovými systémy stromů budou rovněž dosypány ornicí a zatravněny.
V těchto plochách bude stávající trávník mechanicky rozrušen vhodnou zahradní technikou a případně urovnán a doplněn novou ornicí. Budou bezpodmínečně vyrovnány všechny terénní nerovnosti, které se v území nachází. Travní směs bude parková pro běžné vegetační podmínky uznaného osiva od renomovaných dodavatelů ( Barenbrug, Volf, Židlochovice) .Trávníky budou založeny výsevem na předem připravené půdě.
Musí být provedeno chemické odplevelení pozemku např. Rundapem. Na pozemek se rozprostře trávníkový substrát cca 3cm vrstva. Do osiva bude přidáno trávníkové hnojivo. Po výsevu bude provedeno válcování a zálivka.
Dokončovací péče – hnojení (5g N/m2) po první seči. První dvě kosení provede realizační firma. Dále udržovací péče v rozsahu ČSN 83 90 51
Záruka bude 36 měsíců od založení.
Všeobecné podmínky pro založení trávníků
Pro založení trávníku je nutné provést perfektní jemné zpracování terénu se spádem v ideálním případě cca 2-3% od budov a komunikací.
Práce nesmí poškodit stávající kořenový systém ponechaných dřevin. Práce prováděné méně než 3 m od paty kmene budou prováděny ručním nářadím a nesmí poranit povrchové kořeny. Pod korunami stromů bude použita k založení speciální travní směs snášející zastínění a sucho – tato směs bude obsahovat i dvouděložné rostliny. 
Při novém založení trávníku nebo jeho rekonstrukci bude v průmětu korun stromů ručně odstraněn pouze travní drn.
Založení trávníku bude předbíhat celoplošné chemické odplevelení ploch.
Tloušťka ornice pro založení trávníku je průměrně 100 mm, u rekultivovaných ploch 5 cm. 
Příprava vegetační vrstvy půdy
Příprava vegetační vrstvy půdy, popř. i podkladu se provádí podle DIN 18 915. Plochu je nutno před výsevem, popř. před založením hotového trávníku dostatečně zkypřit. Je nutno vysbírat kameny o průměru přes 3 cm, odstranit těžko zetlívající části rostlin a jiné odpady. Finální úprava plochy musí být provedena pečlivě a ručně širokými ocelovými hráběmi.
Modelace terénu musí být pozvolné. Navázání na zpevněné plochy, zejména šlapákové trasy musí být přirozené a pozvolné do vzdálenosti min. 2,0 m. Tuto zásadu nutno dodržet i kolem stávajících stromů s obnaženými kořenovými krčky. Mírné kuželovité navýšení ornice směrem ke kmeni je vhodné. 
Výsev se bude provádět pouze na dobře ulehlé nebo utužené plochy. U krajinných trávníků ve volné krajině není utužení nezbytné. Napojení na okolní plochy popř. okraje apod. musí být plynulé s maximální možnou odchylkou 2 cm směrem dolů.
Konečné složení travní směsi bude určeno před výsevem po konzultaci se správcem zelených ploch. 
Výsev cca 20 g / m2.
</t>
  </si>
  <si>
    <t xml:space="preserve">Zásady pro výsadbu stromů
- Velikost výsadbové jámy musí odpovídat normě ČSN DIN 18 916 Sadovnictví a krajinářství 
- Výsadbová jáma je nejméněo 30 cm větší než kořenový bal dřeviny. 
- Před výsadbou stromů a solitérních keřů je vhodné nejprve provést kontrolu propustnosti jam zaplavením vodou = 1. dávka zálivky. 
- Před výsadbou je vhodné podložit kořenový bal štěrkovitou zeminou a ručně provést její zhutnění. 
- Zeminu, která se ukládá kolem kořenového balu, je nutné ručně přiměřeně hutnit.
- Po výsadbě se provede urovnání a úklid okolí a vytvaruje se „Zeminová zálivková mísa“ (ZZM). 
- Zeminová zálivková mísa - se vytváří navýšením zeminy po obvodu výsadbové jámy a slouží ke kvalitnější zálivce dřevin. Vyznačuje prostor, který se udržuje otevřený (rytím nebo nakopáním) a bez zaplevelení. Mísa je vysoká nejméně 100 mm a musí se udržovat po celou dobu "Dokončovací péče". Zálivková mísa bývá z pravidla kruhová. Průměr mísy je dán projektem a je závislý na velikosti vysazované dřeviny. 
- Zálivková mísa bude mulčována vrstvou mulče (100 mm).
- Po výsadbě se provede 2. zálivka vodou v množství 50-100 l vody, která se musí po výsadbě provádět pomalu, aby voda stačila vsakovat do půdy. Dřevina musí být před zálivkou v jámě fixována. 
- Záruční lhůta je 36 měsíců.
</t>
  </si>
  <si>
    <t xml:space="preserve">Keře budou vysazovány dle osazovacího plánu v návaznosti na provádění stavebních úprav. Nedílnou součástí projektu je i ošetření a omlazení všech stávajících keřů v řešeném území včetně živých plotů 
viz. tabulka výkazu výměr. 
Solitérní keře
Keře musí mít vícekmenný tvar přirozeného vzhledu tvořený víceletou korunou. Kořeny budou chráněny pevným zeminovým balem, který bude zpevněn drátěným pletivem. Pletivo nesmí být povrchově upravováno, aby došlo k jeho rychlému rozložení v půdě. Dřeviny musí být minimálně 2 x přesazeny. Kmínky nesmí být mechanicky poškozeny.
Před výsadbou keřů je nutné nejprve provést kontrolu propustnosti jam. Ta se provede zaplavením vodou. 
Keře budou fixovány 1 kůlem. 
Výsadbové jámy:
- Výsadbové jámy solitérních keřů budou kruhové. 
- Pro solitérní keře je velikost výsadbové jámy o průměru 0,6 m a hloubce 0,6 m, vždy se 100% výměnou zeminy
- V případě, že ve výkopu bude nepropustná zemina nebo stavební zbytky, je nutné výsadbovou jámu přiměřeně zvětšit.
Výsadbové záhony s keři budou dobře propracované s příměsí výsadbového substrátu v množství 30%.
Záhony budou v bezplevelném stavu. Při výsadbě budou pro každou sazenici vyhloubeny jamky o velikosti o 20% větší, než je kontejner. Pokud hnojivo nebude obsahovat substrát, tak se bude přidávat následovně. Ke každé rostlině budou přidány 3 tablety - 10g dlouhodobě rozpustného hnojiva. Tablety se položí do okolí vysazené dřeviny a zašlápnou cca 5cm do půdy.
Záhony budou po výsadbě mulčovány cca 7cm mulčovacího substrátu nebo kůry menší frakce. Pod mulč přijde netkaná textilie pro lepší údržbu.
Obvyklá záruka na vysazené dřeviny je 36 měsíců od vysazení. Záleží na smluvních podmínkách.
Podrobnosti viz tabulka výkazu výměr.
Poznámka
V řešeném území se nachází velké množství keřů a několik živých plotů, jejichž stav je nevyhovující -  jsou prořídlé, neudržované, často nestříhané s vrostlými nálety apod. Je nutno zajistit pravidelné ošetřování těchto porostů v rámci řádné údržby, popřípadě postupnou obnovu. V případě možnosti zachování některých úseků po jejich radikálním omlazení je možné zvolit tento druh obnovy. Většinou ovšem dojde k odstranění stávajících poškozených keřů a jejich nahrazení novým kvalitním materiálem. 
Živé ploty
Je navrženo založení nového živého plotu z ptačího zobu (Ligustrum vulgare) u velkéjho parkoviště tak, aby ani v budoucnu nezasahoval do zúženého chodníku. Zachovaný úsek (č. 9 inventarizace) je navržen k radikálnímu omlazení.
Výsadbové jámy:
- Výsadbové jámy u keřů živého plotu budou kruhové o průměru 0,3 m a výšce 0,3 m., vždy se 100% výměnou zeminy. V případě, že ve výkopu bude nepropustná zemina nebo stavební zbytky, je nutné výsadbovou jámu přiměřeně zvětšit.
- Živý plot bude vysázen ve dvou řadách s hustotou sazenic 4 ks/m. Vzdálenost řad 30 cm.
Mulčování
Pod navržené výsadby stromů a keřů bude rozprostřena mulčovací kůra tl. min. 8 cm.
</t>
  </si>
  <si>
    <t>URS 2015</t>
  </si>
  <si>
    <t xml:space="preserve">kácení stromů - tabulky na straně 17 TZ </t>
  </si>
  <si>
    <t>odstranění pařezů - tabulka na str. 18 TZ</t>
  </si>
  <si>
    <t>Odstranění a ořez dřevin</t>
  </si>
  <si>
    <t>odstranění keřů - tabulka na str. 18 TZ</t>
  </si>
  <si>
    <r>
      <t>m</t>
    </r>
    <r>
      <rPr>
        <vertAlign val="superscript"/>
        <sz val="8"/>
        <rFont val="Arial"/>
        <family val="2"/>
      </rPr>
      <t>2</t>
    </r>
  </si>
  <si>
    <t>(kompletní specifikace provedení dle TZ, str. 17-21)</t>
  </si>
  <si>
    <t>ořez a zmlazení dřevin</t>
  </si>
  <si>
    <r>
      <t>(projektovaná dodávka ornice = 266 m</t>
    </r>
    <r>
      <rPr>
        <vertAlign val="superscript"/>
        <sz val="8"/>
        <color indexed="20"/>
        <rFont val="Arial"/>
        <family val="2"/>
      </rPr>
      <t>3</t>
    </r>
    <r>
      <rPr>
        <sz val="8"/>
        <color indexed="20"/>
        <rFont val="Arial"/>
        <family val="2"/>
      </rPr>
      <t>)</t>
    </r>
  </si>
</sst>
</file>

<file path=xl/styles.xml><?xml version="1.0" encoding="utf-8"?>
<styleSheet xmlns="http://schemas.openxmlformats.org/spreadsheetml/2006/main">
  <numFmts count="22">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
    <numFmt numFmtId="165" formatCode="#,##0;\-#,##0"/>
    <numFmt numFmtId="166" formatCode="#,##0.00;\-#,##0.00"/>
    <numFmt numFmtId="167" formatCode="#,##0.000;\-#,##0.000"/>
    <numFmt numFmtId="168" formatCode="#,##0.00000;\-#,##0.00000"/>
    <numFmt numFmtId="169" formatCode="#,##0.0;\-#,##0.0"/>
    <numFmt numFmtId="170" formatCode="#,##0.00_ ;\-#,##0.00\ "/>
    <numFmt numFmtId="171" formatCode="mmm/yyyy"/>
    <numFmt numFmtId="172" formatCode="0.0"/>
    <numFmt numFmtId="173" formatCode="#,##0.0&quot; Kč&quot;"/>
    <numFmt numFmtId="174" formatCode="#,##0.0"/>
    <numFmt numFmtId="175" formatCode="0.000"/>
    <numFmt numFmtId="176" formatCode="0.0000"/>
    <numFmt numFmtId="177" formatCode="#,##0.000"/>
  </numFmts>
  <fonts count="114">
    <font>
      <sz val="10"/>
      <name val="Arial"/>
      <family val="0"/>
    </font>
    <font>
      <b/>
      <sz val="18"/>
      <color indexed="10"/>
      <name val="Arial CE"/>
      <family val="0"/>
    </font>
    <font>
      <sz val="8"/>
      <name val="Arial"/>
      <family val="0"/>
    </font>
    <font>
      <sz val="8"/>
      <name val="Arial CE"/>
      <family val="0"/>
    </font>
    <font>
      <sz val="7"/>
      <name val="Arial"/>
      <family val="2"/>
    </font>
    <font>
      <sz val="7"/>
      <name val="Arial CE"/>
      <family val="2"/>
    </font>
    <font>
      <b/>
      <sz val="10"/>
      <name val="Arial"/>
      <family val="2"/>
    </font>
    <font>
      <sz val="10"/>
      <name val="Arial CE"/>
      <family val="2"/>
    </font>
    <font>
      <b/>
      <sz val="12"/>
      <name val="Arial"/>
      <family val="2"/>
    </font>
    <font>
      <b/>
      <sz val="8"/>
      <name val="Arial"/>
      <family val="2"/>
    </font>
    <font>
      <sz val="8"/>
      <color indexed="9"/>
      <name val="Arial CE"/>
      <family val="2"/>
    </font>
    <font>
      <sz val="10"/>
      <color indexed="9"/>
      <name val="Arial CE"/>
      <family val="2"/>
    </font>
    <font>
      <b/>
      <sz val="10"/>
      <name val="Arial CE"/>
      <family val="2"/>
    </font>
    <font>
      <b/>
      <sz val="14"/>
      <color indexed="10"/>
      <name val="Arial CE"/>
      <family val="2"/>
    </font>
    <font>
      <b/>
      <sz val="8"/>
      <name val="Arial CE"/>
      <family val="2"/>
    </font>
    <font>
      <b/>
      <sz val="8"/>
      <color indexed="12"/>
      <name val="Arial"/>
      <family val="2"/>
    </font>
    <font>
      <b/>
      <sz val="8"/>
      <color indexed="20"/>
      <name val="Arial"/>
      <family val="2"/>
    </font>
    <font>
      <b/>
      <u val="single"/>
      <sz val="8"/>
      <name val="Arial"/>
      <family val="2"/>
    </font>
    <font>
      <b/>
      <u val="single"/>
      <sz val="8"/>
      <color indexed="10"/>
      <name val="Arial"/>
      <family val="2"/>
    </font>
    <font>
      <sz val="8"/>
      <color indexed="20"/>
      <name val="Arial"/>
      <family val="2"/>
    </font>
    <font>
      <b/>
      <u val="single"/>
      <sz val="8"/>
      <name val="Arial CE"/>
      <family val="2"/>
    </font>
    <font>
      <b/>
      <u val="single"/>
      <sz val="8"/>
      <color indexed="20"/>
      <name val="Arial"/>
      <family val="2"/>
    </font>
    <font>
      <sz val="11"/>
      <color indexed="8"/>
      <name val="Calibri"/>
      <family val="2"/>
    </font>
    <font>
      <b/>
      <sz val="11"/>
      <color indexed="8"/>
      <name val="Calibri"/>
      <family val="2"/>
    </font>
    <font>
      <sz val="8"/>
      <color indexed="63"/>
      <name val="Arial"/>
      <family val="2"/>
    </font>
    <font>
      <sz val="8"/>
      <color indexed="10"/>
      <name val="Arial"/>
      <family val="2"/>
    </font>
    <font>
      <sz val="8"/>
      <color indexed="12"/>
      <name val="Arial"/>
      <family val="2"/>
    </font>
    <font>
      <b/>
      <sz val="8"/>
      <color indexed="21"/>
      <name val="Arial"/>
      <family val="2"/>
    </font>
    <font>
      <sz val="8"/>
      <color indexed="23"/>
      <name val="Arial Black"/>
      <family val="2"/>
    </font>
    <font>
      <b/>
      <sz val="20"/>
      <name val="Arial"/>
      <family val="2"/>
    </font>
    <font>
      <b/>
      <sz val="11"/>
      <name val="Arial"/>
      <family val="2"/>
    </font>
    <font>
      <b/>
      <sz val="14"/>
      <name val="Calibri"/>
      <family val="2"/>
    </font>
    <font>
      <sz val="8"/>
      <name val="Calibri"/>
      <family val="2"/>
    </font>
    <font>
      <sz val="11"/>
      <name val="Calibri"/>
      <family val="2"/>
    </font>
    <font>
      <sz val="10"/>
      <name val="Calibri"/>
      <family val="2"/>
    </font>
    <font>
      <b/>
      <sz val="10"/>
      <name val="Calibri"/>
      <family val="2"/>
    </font>
    <font>
      <b/>
      <sz val="11"/>
      <name val="Calibri"/>
      <family val="2"/>
    </font>
    <font>
      <sz val="12"/>
      <name val="Arial"/>
      <family val="2"/>
    </font>
    <font>
      <sz val="11"/>
      <name val="Arial"/>
      <family val="2"/>
    </font>
    <font>
      <b/>
      <i/>
      <sz val="11"/>
      <name val="Arial"/>
      <family val="2"/>
    </font>
    <font>
      <b/>
      <vertAlign val="superscript"/>
      <sz val="11"/>
      <name val="Arial"/>
      <family val="2"/>
    </font>
    <font>
      <b/>
      <sz val="9"/>
      <name val="Calibri"/>
      <family val="2"/>
    </font>
    <font>
      <b/>
      <vertAlign val="superscript"/>
      <sz val="11"/>
      <name val="Calibri"/>
      <family val="2"/>
    </font>
    <font>
      <b/>
      <sz val="8"/>
      <name val="Calibri"/>
      <family val="2"/>
    </font>
    <font>
      <sz val="11"/>
      <color indexed="23"/>
      <name val="Calibri"/>
      <family val="2"/>
    </font>
    <font>
      <b/>
      <sz val="11"/>
      <color indexed="23"/>
      <name val="Calibri"/>
      <family val="2"/>
    </font>
    <font>
      <sz val="8"/>
      <color indexed="23"/>
      <name val="Calibri"/>
      <family val="2"/>
    </font>
    <font>
      <b/>
      <sz val="11"/>
      <color indexed="23"/>
      <name val="Arial Black"/>
      <family val="2"/>
    </font>
    <font>
      <b/>
      <sz val="12"/>
      <color indexed="8"/>
      <name val="Calibri"/>
      <family val="2"/>
    </font>
    <font>
      <b/>
      <sz val="11"/>
      <name val="Arial Black"/>
      <family val="2"/>
    </font>
    <font>
      <b/>
      <sz val="11"/>
      <color indexed="8"/>
      <name val="Arial"/>
      <family val="2"/>
    </font>
    <font>
      <i/>
      <sz val="11"/>
      <color indexed="8"/>
      <name val="Arial"/>
      <family val="2"/>
    </font>
    <font>
      <sz val="11"/>
      <color indexed="8"/>
      <name val="Arial"/>
      <family val="2"/>
    </font>
    <font>
      <sz val="11"/>
      <name val="Arial Black"/>
      <family val="2"/>
    </font>
    <font>
      <b/>
      <i/>
      <sz val="11"/>
      <color indexed="8"/>
      <name val="Arial"/>
      <family val="2"/>
    </font>
    <font>
      <b/>
      <sz val="11"/>
      <color indexed="23"/>
      <name val="Arial"/>
      <family val="2"/>
    </font>
    <font>
      <b/>
      <sz val="11"/>
      <color indexed="63"/>
      <name val="Arial"/>
      <family val="2"/>
    </font>
    <font>
      <b/>
      <sz val="12"/>
      <color indexed="8"/>
      <name val="Arial"/>
      <family val="2"/>
    </font>
    <font>
      <sz val="9"/>
      <color indexed="8"/>
      <name val="Calibri"/>
      <family val="2"/>
    </font>
    <font>
      <b/>
      <i/>
      <sz val="8"/>
      <color indexed="8"/>
      <name val="Calibri"/>
      <family val="2"/>
    </font>
    <font>
      <b/>
      <sz val="10"/>
      <color indexed="8"/>
      <name val="Calibri"/>
      <family val="2"/>
    </font>
    <font>
      <i/>
      <sz val="9"/>
      <color indexed="8"/>
      <name val="Calibri"/>
      <family val="2"/>
    </font>
    <font>
      <b/>
      <sz val="8"/>
      <color indexed="9"/>
      <name val="Calibri"/>
      <family val="2"/>
    </font>
    <font>
      <b/>
      <sz val="8"/>
      <color indexed="8"/>
      <name val="Calibri"/>
      <family val="2"/>
    </font>
    <font>
      <b/>
      <sz val="14"/>
      <color indexed="10"/>
      <name val="Calibri"/>
      <family val="2"/>
    </font>
    <font>
      <b/>
      <sz val="9"/>
      <name val="Arial"/>
      <family val="2"/>
    </font>
    <font>
      <b/>
      <sz val="12"/>
      <name val="Calibri"/>
      <family val="2"/>
    </font>
    <font>
      <b/>
      <sz val="12"/>
      <color indexed="23"/>
      <name val="Calibri"/>
      <family val="2"/>
    </font>
    <font>
      <sz val="10"/>
      <color indexed="8"/>
      <name val="Calibri"/>
      <family val="2"/>
    </font>
    <font>
      <b/>
      <vertAlign val="superscript"/>
      <sz val="12"/>
      <color indexed="8"/>
      <name val="Calibri"/>
      <family val="2"/>
    </font>
    <font>
      <u val="single"/>
      <sz val="10"/>
      <color indexed="8"/>
      <name val="Calibri"/>
      <family val="2"/>
    </font>
    <font>
      <b/>
      <u val="single"/>
      <sz val="10"/>
      <color indexed="8"/>
      <name val="Calibri"/>
      <family val="2"/>
    </font>
    <font>
      <vertAlign val="superscript"/>
      <sz val="8"/>
      <name val="Arial"/>
      <family val="2"/>
    </font>
    <font>
      <vertAlign val="superscript"/>
      <sz val="8"/>
      <color indexed="20"/>
      <name val="Arial"/>
      <family val="2"/>
    </font>
    <font>
      <sz val="11"/>
      <color indexed="9"/>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indexed="10"/>
      <name val="Arial Black"/>
      <family val="2"/>
    </font>
    <font>
      <b/>
      <sz val="11"/>
      <color indexed="10"/>
      <name val="Arial"/>
      <family val="2"/>
    </font>
    <font>
      <b/>
      <i/>
      <sz val="11"/>
      <color indexed="10"/>
      <name val="Arial"/>
      <family val="2"/>
    </font>
    <font>
      <sz val="11"/>
      <color indexed="10"/>
      <name val="Arial"/>
      <family val="2"/>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rgb="FFFF0000"/>
      <name val="Arial Black"/>
      <family val="2"/>
    </font>
    <font>
      <b/>
      <sz val="11"/>
      <color rgb="FFFF0000"/>
      <name val="Arial"/>
      <family val="2"/>
    </font>
    <font>
      <b/>
      <i/>
      <sz val="11"/>
      <color rgb="FFFF0000"/>
      <name val="Arial"/>
      <family val="2"/>
    </font>
    <font>
      <sz val="11"/>
      <color rgb="FFFF0000"/>
      <name val="Arial"/>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6"/>
        <bgColor indexed="64"/>
      </patternFill>
    </fill>
    <fill>
      <patternFill patternType="solid">
        <fgColor indexed="13"/>
        <bgColor indexed="64"/>
      </patternFill>
    </fill>
    <fill>
      <patternFill patternType="solid">
        <fgColor indexed="22"/>
        <bgColor indexed="64"/>
      </patternFill>
    </fill>
    <fill>
      <patternFill patternType="solid">
        <fgColor indexed="26"/>
        <bgColor indexed="64"/>
      </patternFill>
    </fill>
    <fill>
      <patternFill patternType="solid">
        <fgColor indexed="55"/>
        <bgColor indexed="64"/>
      </patternFill>
    </fill>
    <fill>
      <patternFill patternType="solid">
        <fgColor indexed="11"/>
        <bgColor indexed="64"/>
      </patternFill>
    </fill>
    <fill>
      <patternFill patternType="solid">
        <fgColor rgb="FFFFFF00"/>
        <bgColor indexed="64"/>
      </patternFill>
    </fill>
    <fill>
      <patternFill patternType="solid">
        <fgColor rgb="FFFFFF00"/>
        <bgColor indexed="64"/>
      </patternFill>
    </fill>
    <fill>
      <patternFill patternType="solid">
        <fgColor rgb="FFFFFF00"/>
        <bgColor indexed="64"/>
      </patternFill>
    </fill>
    <fill>
      <patternFill patternType="solid">
        <fgColor indexed="22"/>
        <bgColor indexed="64"/>
      </patternFill>
    </fill>
    <fill>
      <patternFill patternType="solid">
        <fgColor indexed="43"/>
        <bgColor indexed="64"/>
      </patternFill>
    </fill>
    <fill>
      <patternFill patternType="solid">
        <fgColor theme="0" tint="-0.1499900072813034"/>
        <bgColor indexed="64"/>
      </patternFill>
    </fill>
  </fills>
  <borders count="146">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color indexed="8"/>
      </left>
      <right/>
      <top style="thin">
        <color indexed="8"/>
      </top>
      <bottom/>
    </border>
    <border>
      <left/>
      <right/>
      <top style="thin">
        <color indexed="8"/>
      </top>
      <bottom/>
    </border>
    <border>
      <left/>
      <right style="thin">
        <color indexed="8"/>
      </right>
      <top style="thin">
        <color indexed="8"/>
      </top>
      <bottom/>
    </border>
    <border>
      <left style="thin">
        <color indexed="8"/>
      </left>
      <right/>
      <top/>
      <bottom/>
    </border>
    <border>
      <left/>
      <right style="thin">
        <color indexed="8"/>
      </right>
      <top/>
      <bottom/>
    </border>
    <border>
      <left style="thin">
        <color indexed="8"/>
      </left>
      <right/>
      <top/>
      <bottom style="thin">
        <color indexed="8"/>
      </bottom>
    </border>
    <border>
      <left/>
      <right/>
      <top/>
      <bottom style="thin">
        <color indexed="8"/>
      </bottom>
    </border>
    <border>
      <left/>
      <right style="thin">
        <color indexed="8"/>
      </right>
      <top/>
      <bottom style="thin">
        <color indexed="8"/>
      </bottom>
    </border>
    <border>
      <left style="hair">
        <color indexed="8"/>
      </left>
      <right/>
      <top style="hair">
        <color indexed="8"/>
      </top>
      <bottom/>
    </border>
    <border>
      <left/>
      <right/>
      <top style="hair">
        <color indexed="8"/>
      </top>
      <bottom/>
    </border>
    <border>
      <left/>
      <right style="hair">
        <color indexed="8"/>
      </right>
      <top style="hair">
        <color indexed="8"/>
      </top>
      <bottom/>
    </border>
    <border>
      <left style="hair">
        <color indexed="8"/>
      </left>
      <right/>
      <top/>
      <bottom/>
    </border>
    <border>
      <left/>
      <right style="hair">
        <color indexed="8"/>
      </right>
      <top/>
      <bottom/>
    </border>
    <border>
      <left style="hair">
        <color indexed="8"/>
      </left>
      <right/>
      <top/>
      <bottom style="hair">
        <color indexed="8"/>
      </bottom>
    </border>
    <border>
      <left/>
      <right/>
      <top/>
      <bottom style="hair">
        <color indexed="8"/>
      </bottom>
    </border>
    <border>
      <left/>
      <right style="hair">
        <color indexed="8"/>
      </right>
      <top/>
      <bottom style="hair">
        <color indexed="8"/>
      </bottom>
    </border>
    <border>
      <left style="hair">
        <color indexed="8"/>
      </left>
      <right style="hair">
        <color indexed="8"/>
      </right>
      <top style="hair">
        <color indexed="8"/>
      </top>
      <bottom style="hair">
        <color indexed="8"/>
      </bottom>
    </border>
    <border>
      <left style="hair">
        <color indexed="8"/>
      </left>
      <right/>
      <top style="hair">
        <color indexed="8"/>
      </top>
      <bottom style="hair">
        <color indexed="8"/>
      </bottom>
    </border>
    <border>
      <left/>
      <right/>
      <top style="hair">
        <color indexed="8"/>
      </top>
      <bottom style="hair">
        <color indexed="8"/>
      </bottom>
    </border>
    <border>
      <left/>
      <right style="hair">
        <color indexed="8"/>
      </right>
      <top style="hair">
        <color indexed="8"/>
      </top>
      <bottom style="hair">
        <color indexed="8"/>
      </bottom>
    </border>
    <border>
      <left style="thin">
        <color indexed="8"/>
      </left>
      <right/>
      <top style="thin">
        <color indexed="8"/>
      </top>
      <bottom style="thin">
        <color indexed="8"/>
      </bottom>
    </border>
    <border>
      <left/>
      <right/>
      <top style="thin">
        <color indexed="8"/>
      </top>
      <bottom style="thin">
        <color indexed="8"/>
      </bottom>
    </border>
    <border>
      <left/>
      <right style="thin">
        <color indexed="8"/>
      </right>
      <top style="thin">
        <color indexed="8"/>
      </top>
      <bottom style="thin">
        <color indexed="8"/>
      </bottom>
    </border>
    <border>
      <left style="thin">
        <color indexed="8"/>
      </left>
      <right/>
      <top style="thin">
        <color indexed="8"/>
      </top>
      <bottom style="hair">
        <color indexed="8"/>
      </bottom>
    </border>
    <border>
      <left/>
      <right/>
      <top style="thin">
        <color indexed="8"/>
      </top>
      <bottom style="hair">
        <color indexed="8"/>
      </bottom>
    </border>
    <border>
      <left/>
      <right style="hair">
        <color indexed="8"/>
      </right>
      <top style="thin">
        <color indexed="8"/>
      </top>
      <bottom style="hair">
        <color indexed="8"/>
      </bottom>
    </border>
    <border>
      <left style="hair">
        <color indexed="8"/>
      </left>
      <right/>
      <top style="thin">
        <color indexed="8"/>
      </top>
      <bottom style="hair">
        <color indexed="8"/>
      </bottom>
    </border>
    <border>
      <left/>
      <right style="thin">
        <color indexed="8"/>
      </right>
      <top style="thin">
        <color indexed="8"/>
      </top>
      <bottom style="hair">
        <color indexed="8"/>
      </bottom>
    </border>
    <border>
      <left style="thin">
        <color indexed="8"/>
      </left>
      <right/>
      <top style="hair">
        <color indexed="8"/>
      </top>
      <bottom style="thin">
        <color indexed="8"/>
      </bottom>
    </border>
    <border>
      <left/>
      <right/>
      <top style="hair">
        <color indexed="8"/>
      </top>
      <bottom style="thin">
        <color indexed="8"/>
      </bottom>
    </border>
    <border>
      <left/>
      <right style="hair">
        <color indexed="8"/>
      </right>
      <top style="hair">
        <color indexed="8"/>
      </top>
      <bottom style="thin">
        <color indexed="8"/>
      </bottom>
    </border>
    <border>
      <left style="hair">
        <color indexed="8"/>
      </left>
      <right/>
      <top style="hair">
        <color indexed="8"/>
      </top>
      <bottom style="thin">
        <color indexed="8"/>
      </bottom>
    </border>
    <border>
      <left/>
      <right style="thin">
        <color indexed="8"/>
      </right>
      <top style="hair">
        <color indexed="8"/>
      </top>
      <bottom style="thin">
        <color indexed="8"/>
      </bottom>
    </border>
    <border>
      <left style="thin">
        <color indexed="8"/>
      </left>
      <right style="hair">
        <color indexed="8"/>
      </right>
      <top style="hair">
        <color indexed="8"/>
      </top>
      <bottom style="hair">
        <color indexed="8"/>
      </bottom>
    </border>
    <border>
      <left/>
      <right style="thin">
        <color indexed="8"/>
      </right>
      <top style="hair">
        <color indexed="8"/>
      </top>
      <bottom style="hair">
        <color indexed="8"/>
      </bottom>
    </border>
    <border>
      <left style="thin">
        <color indexed="8"/>
      </left>
      <right/>
      <top style="hair">
        <color indexed="8"/>
      </top>
      <bottom style="hair">
        <color indexed="8"/>
      </bottom>
    </border>
    <border>
      <left/>
      <right style="thin">
        <color indexed="8"/>
      </right>
      <top style="hair">
        <color indexed="8"/>
      </top>
      <bottom/>
    </border>
    <border>
      <left style="thin">
        <color indexed="8"/>
      </left>
      <right style="hair">
        <color indexed="8"/>
      </right>
      <top style="hair">
        <color indexed="8"/>
      </top>
      <bottom style="thin">
        <color indexed="8"/>
      </bottom>
    </border>
    <border>
      <left style="hair">
        <color indexed="8"/>
      </left>
      <right/>
      <top/>
      <bottom style="thin">
        <color indexed="8"/>
      </bottom>
    </border>
    <border>
      <left/>
      <right style="hair">
        <color indexed="8"/>
      </right>
      <top style="thin">
        <color indexed="8"/>
      </top>
      <bottom/>
    </border>
    <border>
      <left style="hair">
        <color indexed="8"/>
      </left>
      <right/>
      <top style="thin">
        <color indexed="8"/>
      </top>
      <bottom/>
    </border>
    <border>
      <left style="thin">
        <color indexed="8"/>
      </left>
      <right/>
      <top/>
      <bottom style="hair">
        <color indexed="8"/>
      </bottom>
    </border>
    <border>
      <left/>
      <right style="thin">
        <color indexed="8"/>
      </right>
      <top/>
      <bottom style="hair">
        <color indexed="8"/>
      </bottom>
    </border>
    <border>
      <left style="thin">
        <color indexed="8"/>
      </left>
      <right/>
      <top style="hair">
        <color indexed="8"/>
      </top>
      <bottom/>
    </border>
    <border>
      <left/>
      <right style="medium">
        <color indexed="8"/>
      </right>
      <top style="hair">
        <color indexed="8"/>
      </top>
      <bottom style="thin">
        <color indexed="8"/>
      </bottom>
    </border>
    <border>
      <left style="medium">
        <color indexed="8"/>
      </left>
      <right/>
      <top style="medium">
        <color indexed="8"/>
      </top>
      <bottom style="medium">
        <color indexed="8"/>
      </bottom>
    </border>
    <border>
      <left/>
      <right style="medium">
        <color indexed="8"/>
      </right>
      <top style="medium">
        <color indexed="8"/>
      </top>
      <bottom style="medium">
        <color indexed="8"/>
      </bottom>
    </border>
    <border>
      <left/>
      <right style="hair">
        <color indexed="8"/>
      </right>
      <top/>
      <bottom style="thin">
        <color indexed="8"/>
      </bottom>
    </border>
    <border>
      <left style="thin">
        <color indexed="8"/>
      </left>
      <right style="hair">
        <color indexed="8"/>
      </right>
      <top style="thin">
        <color indexed="8"/>
      </top>
      <bottom style="hair">
        <color indexed="8"/>
      </bottom>
    </border>
    <border>
      <left style="hair">
        <color indexed="8"/>
      </left>
      <right style="hair">
        <color indexed="8"/>
      </right>
      <top style="thin">
        <color indexed="8"/>
      </top>
      <bottom style="hair">
        <color indexed="8"/>
      </bottom>
    </border>
    <border>
      <left style="hair">
        <color indexed="8"/>
      </left>
      <right style="thin">
        <color indexed="8"/>
      </right>
      <top style="thin">
        <color indexed="8"/>
      </top>
      <bottom style="hair">
        <color indexed="8"/>
      </bottom>
    </border>
    <border>
      <left style="hair">
        <color indexed="8"/>
      </left>
      <right style="hair">
        <color indexed="8"/>
      </right>
      <top style="hair">
        <color indexed="8"/>
      </top>
      <bottom style="thin">
        <color indexed="8"/>
      </bottom>
    </border>
    <border>
      <left style="hair">
        <color indexed="8"/>
      </left>
      <right style="thin">
        <color indexed="8"/>
      </right>
      <top style="hair">
        <color indexed="8"/>
      </top>
      <bottom style="thin">
        <color indexed="8"/>
      </bottom>
    </border>
    <border>
      <left style="medium">
        <color indexed="8"/>
      </left>
      <right style="thin">
        <color indexed="8"/>
      </right>
      <top style="medium">
        <color indexed="8"/>
      </top>
      <bottom style="medium">
        <color indexed="8"/>
      </bottom>
    </border>
    <border>
      <left style="thin">
        <color indexed="8"/>
      </left>
      <right style="thin">
        <color indexed="8"/>
      </right>
      <top style="medium">
        <color indexed="8"/>
      </top>
      <bottom style="medium">
        <color indexed="8"/>
      </bottom>
    </border>
    <border>
      <left style="thin">
        <color indexed="8"/>
      </left>
      <right>
        <color indexed="63"/>
      </right>
      <top style="medium">
        <color indexed="8"/>
      </top>
      <bottom style="medium">
        <color indexed="8"/>
      </bottom>
    </border>
    <border>
      <left style="medium">
        <color indexed="8"/>
      </left>
      <right style="thin">
        <color indexed="8"/>
      </right>
      <top>
        <color indexed="63"/>
      </top>
      <bottom style="medium">
        <color indexed="8"/>
      </bottom>
    </border>
    <border>
      <left style="thin">
        <color indexed="8"/>
      </left>
      <right style="thin">
        <color indexed="8"/>
      </right>
      <top>
        <color indexed="63"/>
      </top>
      <bottom style="medium">
        <color indexed="8"/>
      </bottom>
    </border>
    <border>
      <left style="thin">
        <color indexed="8"/>
      </left>
      <right>
        <color indexed="63"/>
      </right>
      <top>
        <color indexed="63"/>
      </top>
      <bottom style="medium">
        <color indexed="8"/>
      </bottom>
    </border>
    <border>
      <left style="thin">
        <color indexed="8"/>
      </left>
      <right style="thin">
        <color indexed="8"/>
      </right>
      <top style="thin">
        <color indexed="8"/>
      </top>
      <bottom style="medium">
        <color indexed="8"/>
      </bottom>
    </border>
    <border>
      <left>
        <color indexed="63"/>
      </left>
      <right style="thin">
        <color indexed="8"/>
      </right>
      <top>
        <color indexed="63"/>
      </top>
      <bottom style="medium">
        <color indexed="8"/>
      </bottom>
    </border>
    <border>
      <left style="thin">
        <color indexed="8"/>
      </left>
      <right style="medium">
        <color indexed="8"/>
      </right>
      <top>
        <color indexed="63"/>
      </top>
      <bottom style="medium">
        <color indexed="8"/>
      </bottom>
    </border>
    <border>
      <left>
        <color indexed="63"/>
      </left>
      <right>
        <color indexed="63"/>
      </right>
      <top>
        <color indexed="63"/>
      </top>
      <bottom style="medium">
        <color indexed="8"/>
      </bottom>
    </border>
    <border>
      <left style="medium">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thin">
        <color indexed="8"/>
      </left>
      <right style="thin">
        <color indexed="8"/>
      </right>
      <top>
        <color indexed="63"/>
      </top>
      <bottom style="thin">
        <color indexed="8"/>
      </bottom>
    </border>
    <border>
      <left style="medium">
        <color indexed="8"/>
      </left>
      <right style="thin">
        <color indexed="8"/>
      </right>
      <top>
        <color indexed="63"/>
      </top>
      <bottom style="thin">
        <color indexed="8"/>
      </bottom>
    </border>
    <border>
      <left style="thin">
        <color indexed="8"/>
      </left>
      <right style="medium">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color indexed="63"/>
      </top>
      <bottom>
        <color indexed="63"/>
      </bottom>
    </border>
    <border>
      <left style="thin">
        <color indexed="8"/>
      </left>
      <right style="thin">
        <color indexed="8"/>
      </right>
      <top style="thin">
        <color indexed="8"/>
      </top>
      <bottom>
        <color indexed="63"/>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color indexed="63"/>
      </left>
      <right>
        <color indexed="63"/>
      </right>
      <top style="medium">
        <color indexed="8"/>
      </top>
      <bottom style="medium">
        <color indexed="8"/>
      </bottom>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style="thin"/>
      <top style="medium"/>
      <bottom style="thin"/>
    </border>
    <border>
      <left>
        <color indexed="63"/>
      </left>
      <right style="thin">
        <color indexed="8"/>
      </right>
      <top style="medium"/>
      <bottom style="thin">
        <color indexed="8"/>
      </bottom>
    </border>
    <border>
      <left style="thin">
        <color indexed="8"/>
      </left>
      <right style="thin">
        <color indexed="8"/>
      </right>
      <top style="medium"/>
      <bottom style="thin">
        <color indexed="8"/>
      </bottom>
    </border>
    <border>
      <left style="thin">
        <color indexed="8"/>
      </left>
      <right style="medium"/>
      <top style="medium"/>
      <bottom style="thin">
        <color indexed="8"/>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color indexed="63"/>
      </right>
      <top style="medium">
        <color indexed="8"/>
      </top>
      <bottom style="thin">
        <color indexed="8"/>
      </bottom>
    </border>
    <border>
      <left style="thin">
        <color indexed="8"/>
      </left>
      <right style="medium">
        <color indexed="8"/>
      </right>
      <top style="medium">
        <color indexed="8"/>
      </top>
      <bottom style="thin">
        <color indexed="8"/>
      </bottom>
    </border>
    <border>
      <left>
        <color indexed="63"/>
      </left>
      <right style="thin">
        <color indexed="8"/>
      </right>
      <top style="medium">
        <color indexed="8"/>
      </top>
      <bottom style="thin">
        <color indexed="8"/>
      </bottom>
    </border>
    <border>
      <left style="medium"/>
      <right style="thin"/>
      <top style="thin"/>
      <bottom style="thin"/>
    </border>
    <border>
      <left style="thin"/>
      <right style="thin"/>
      <top style="thin"/>
      <bottom style="thin"/>
    </border>
    <border>
      <left style="thin"/>
      <right style="medium"/>
      <top style="thin"/>
      <bottom style="thin"/>
    </border>
    <border>
      <left>
        <color indexed="63"/>
      </left>
      <right style="thin"/>
      <top style="thin"/>
      <bottom style="thin"/>
    </border>
    <border>
      <left style="thin">
        <color indexed="8"/>
      </left>
      <right style="thin">
        <color indexed="8"/>
      </right>
      <top style="thin">
        <color indexed="8"/>
      </top>
      <bottom style="thin">
        <color indexed="8"/>
      </bottom>
    </border>
    <border>
      <left style="thin">
        <color indexed="8"/>
      </left>
      <right style="medium"/>
      <top style="thin">
        <color indexed="8"/>
      </top>
      <bottom style="thin">
        <color indexed="8"/>
      </bottom>
    </border>
    <border>
      <left style="medium">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medium"/>
      <right style="thin">
        <color indexed="8"/>
      </right>
      <top>
        <color indexed="63"/>
      </top>
      <bottom style="thin">
        <color indexed="8"/>
      </bottom>
    </border>
    <border>
      <left style="thin">
        <color indexed="8"/>
      </left>
      <right style="medium"/>
      <top>
        <color indexed="63"/>
      </top>
      <bottom style="thin">
        <color indexed="8"/>
      </bottom>
    </border>
    <border>
      <left style="medium"/>
      <right style="thin">
        <color indexed="8"/>
      </right>
      <top style="thin">
        <color indexed="8"/>
      </top>
      <bottom style="thin">
        <color indexed="8"/>
      </bottom>
    </border>
    <border>
      <left style="medium"/>
      <right style="thin">
        <color indexed="8"/>
      </right>
      <top style="thin">
        <color indexed="8"/>
      </top>
      <bottom style="medium"/>
    </border>
    <border>
      <left style="thin">
        <color indexed="8"/>
      </left>
      <right style="thin">
        <color indexed="8"/>
      </right>
      <top style="thin">
        <color indexed="8"/>
      </top>
      <bottom style="medium"/>
    </border>
    <border>
      <left style="thin">
        <color indexed="8"/>
      </left>
      <right style="medium"/>
      <top style="thin">
        <color indexed="8"/>
      </top>
      <bottom style="medium"/>
    </border>
    <border>
      <left>
        <color indexed="63"/>
      </left>
      <right style="thin">
        <color indexed="8"/>
      </right>
      <top style="thin">
        <color indexed="8"/>
      </top>
      <bottom style="medium"/>
    </border>
    <border>
      <left style="thin">
        <color indexed="8"/>
      </left>
      <right>
        <color indexed="63"/>
      </right>
      <top style="thin">
        <color indexed="8"/>
      </top>
      <bottom style="medium">
        <color indexed="8"/>
      </bottom>
    </border>
    <border>
      <left style="thin">
        <color indexed="8"/>
      </left>
      <right style="thin">
        <color indexed="8"/>
      </right>
      <top>
        <color indexed="63"/>
      </top>
      <bottom style="double">
        <color indexed="8"/>
      </bottom>
    </border>
    <border>
      <left style="thin">
        <color indexed="8"/>
      </left>
      <right>
        <color indexed="63"/>
      </right>
      <top>
        <color indexed="63"/>
      </top>
      <bottom style="double">
        <color indexed="8"/>
      </bottom>
    </border>
    <border>
      <left style="medium">
        <color rgb="FF000000"/>
      </left>
      <right/>
      <top style="medium">
        <color rgb="FF000000"/>
      </top>
      <bottom style="medium">
        <color rgb="FF000000"/>
      </bottom>
    </border>
    <border>
      <left style="medium">
        <color rgb="FF000000"/>
      </left>
      <right style="medium">
        <color rgb="FF000000"/>
      </right>
      <top style="medium">
        <color rgb="FF000000"/>
      </top>
      <bottom style="medium">
        <color rgb="FF000000"/>
      </bottom>
    </border>
    <border>
      <left>
        <color indexed="63"/>
      </left>
      <right style="medium">
        <color indexed="8"/>
      </right>
      <top style="medium">
        <color indexed="8"/>
      </top>
      <bottom style="thin">
        <color indexed="8"/>
      </bottom>
    </border>
    <border>
      <left style="medium">
        <color indexed="8"/>
      </left>
      <right style="thin">
        <color indexed="8"/>
      </right>
      <top style="medium">
        <color indexed="8"/>
      </top>
      <bottom>
        <color indexed="63"/>
      </bottom>
    </border>
    <border>
      <left style="thin">
        <color indexed="8"/>
      </left>
      <right style="thin">
        <color indexed="8"/>
      </right>
      <top style="medium">
        <color indexed="8"/>
      </top>
      <bottom>
        <color indexed="63"/>
      </bottom>
    </border>
    <border>
      <left style="medium">
        <color rgb="FF000000"/>
      </left>
      <right>
        <color indexed="63"/>
      </right>
      <top>
        <color indexed="63"/>
      </top>
      <bottom style="medium">
        <color rgb="FF000000"/>
      </bottom>
    </border>
    <border>
      <left style="medium">
        <color rgb="FF000000"/>
      </left>
      <right style="medium">
        <color rgb="FF000000"/>
      </right>
      <top>
        <color indexed="63"/>
      </top>
      <bottom style="medium">
        <color rgb="FF000000"/>
      </bottom>
    </border>
    <border>
      <left>
        <color indexed="63"/>
      </left>
      <right style="medium">
        <color indexed="8"/>
      </right>
      <top>
        <color indexed="63"/>
      </top>
      <bottom style="thin">
        <color indexed="8"/>
      </bottom>
    </border>
    <border>
      <left style="medium">
        <color indexed="8"/>
      </left>
      <right style="thin">
        <color indexed="8"/>
      </right>
      <top style="thin">
        <color indexed="8"/>
      </top>
      <bottom>
        <color indexed="63"/>
      </bottom>
    </border>
    <border>
      <left style="thin">
        <color indexed="8"/>
      </left>
      <right style="medium">
        <color indexed="8"/>
      </right>
      <top style="thin">
        <color indexed="8"/>
      </top>
      <bottom>
        <color indexed="63"/>
      </bottom>
    </border>
    <border>
      <left>
        <color indexed="63"/>
      </left>
      <right style="medium">
        <color indexed="8"/>
      </right>
      <top>
        <color indexed="63"/>
      </top>
      <bottom style="medium">
        <color indexed="8"/>
      </bottom>
    </border>
    <border>
      <left>
        <color indexed="63"/>
      </left>
      <right style="thin">
        <color indexed="8"/>
      </right>
      <top style="thin">
        <color indexed="8"/>
      </top>
      <bottom style="medium">
        <color indexed="8"/>
      </bottom>
    </border>
    <border>
      <left style="medium">
        <color indexed="8"/>
      </left>
      <right style="thin">
        <color indexed="8"/>
      </right>
      <top>
        <color indexed="63"/>
      </top>
      <bottom style="double">
        <color indexed="8"/>
      </bottom>
    </border>
    <border>
      <left style="thin">
        <color indexed="8"/>
      </left>
      <right style="medium">
        <color indexed="8"/>
      </right>
      <top>
        <color indexed="63"/>
      </top>
      <bottom style="double">
        <color indexed="8"/>
      </bottom>
    </border>
    <border>
      <left>
        <color indexed="63"/>
      </left>
      <right style="thin">
        <color indexed="8"/>
      </right>
      <top>
        <color indexed="63"/>
      </top>
      <bottom style="double">
        <color indexed="8"/>
      </bottom>
    </border>
    <border>
      <left>
        <color indexed="63"/>
      </left>
      <right>
        <color indexed="63"/>
      </right>
      <top style="medium">
        <color indexed="8"/>
      </top>
      <bottom style="thin">
        <color indexed="8"/>
      </bottom>
    </border>
    <border>
      <left style="medium">
        <color indexed="8"/>
      </left>
      <right style="medium">
        <color indexed="8"/>
      </right>
      <top style="medium">
        <color indexed="8"/>
      </top>
      <bottom style="medium">
        <color indexed="8"/>
      </bottom>
    </border>
    <border>
      <left>
        <color indexed="63"/>
      </left>
      <right style="thin">
        <color indexed="8"/>
      </right>
      <top style="medium">
        <color indexed="8"/>
      </top>
      <bottom style="medium">
        <color indexed="8"/>
      </bottom>
    </border>
    <border>
      <left style="medium">
        <color indexed="8"/>
      </left>
      <right style="medium">
        <color indexed="8"/>
      </right>
      <top>
        <color indexed="63"/>
      </top>
      <bottom style="thin">
        <color indexed="8"/>
      </bottom>
    </border>
    <border>
      <left style="medium">
        <color indexed="8"/>
      </left>
      <right>
        <color indexed="63"/>
      </right>
      <top style="medium">
        <color indexed="8"/>
      </top>
      <bottom style="thin">
        <color indexed="8"/>
      </bottom>
    </border>
    <border>
      <left style="medium">
        <color indexed="8"/>
      </left>
      <right style="medium">
        <color indexed="8"/>
      </right>
      <top style="thin">
        <color indexed="8"/>
      </top>
      <bottom style="thin">
        <color indexed="8"/>
      </bottom>
    </border>
    <border>
      <left style="medium">
        <color indexed="8"/>
      </left>
      <right style="medium">
        <color indexed="8"/>
      </right>
      <top style="medium">
        <color indexed="8"/>
      </top>
      <bottom style="thin">
        <color indexed="8"/>
      </bottom>
    </border>
    <border>
      <left style="medium">
        <color indexed="8"/>
      </left>
      <right style="medium">
        <color indexed="8"/>
      </right>
      <top style="thin">
        <color indexed="8"/>
      </top>
      <bottom style="medium">
        <color indexed="8"/>
      </bottom>
    </border>
    <border>
      <left style="medium">
        <color indexed="8"/>
      </left>
      <right>
        <color indexed="63"/>
      </right>
      <top>
        <color indexed="63"/>
      </top>
      <bottom style="medium">
        <color indexed="8"/>
      </bottom>
    </border>
    <border>
      <left style="medium">
        <color indexed="8"/>
      </left>
      <right>
        <color indexed="63"/>
      </right>
      <top style="medium">
        <color indexed="8"/>
      </top>
      <bottom style="medium"/>
    </border>
    <border>
      <left>
        <color indexed="63"/>
      </left>
      <right>
        <color indexed="63"/>
      </right>
      <top style="medium">
        <color indexed="8"/>
      </top>
      <bottom style="medium"/>
    </border>
    <border>
      <left style="medium">
        <color indexed="8"/>
      </left>
      <right style="medium">
        <color indexed="8"/>
      </right>
      <top>
        <color indexed="63"/>
      </top>
      <bottom style="medium">
        <color indexed="8"/>
      </bottom>
    </border>
    <border>
      <left style="medium">
        <color indexed="8"/>
      </left>
      <right style="medium">
        <color indexed="8"/>
      </right>
      <top style="thin">
        <color indexed="8"/>
      </top>
      <bottom>
        <color indexed="63"/>
      </bottom>
    </border>
    <border>
      <left style="medium">
        <color indexed="8"/>
      </left>
      <right style="thin">
        <color indexed="8"/>
      </right>
      <top>
        <color indexed="63"/>
      </top>
      <bottom>
        <color indexed="63"/>
      </bottom>
    </border>
    <border>
      <left style="medium">
        <color indexed="8"/>
      </left>
      <right style="medium">
        <color indexed="8"/>
      </right>
      <top>
        <color indexed="63"/>
      </top>
      <bottom>
        <color indexed="63"/>
      </bottom>
    </border>
    <border>
      <left style="medium">
        <color indexed="8"/>
      </left>
      <right>
        <color indexed="63"/>
      </right>
      <top>
        <color indexed="63"/>
      </top>
      <bottom>
        <color indexed="63"/>
      </bottom>
    </border>
    <border>
      <left style="thin">
        <color indexed="8"/>
      </left>
      <right style="medium">
        <color indexed="8"/>
      </right>
      <top style="medium">
        <color indexed="8"/>
      </top>
      <bottom style="medium">
        <color indexed="8"/>
      </bottom>
    </border>
  </borders>
  <cellStyleXfs count="74">
    <xf numFmtId="0" fontId="0" fillId="0" borderId="0" applyAlignment="0">
      <protection locked="0"/>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3" fillId="2" borderId="0" applyNumberFormat="0" applyBorder="0" applyAlignment="0" applyProtection="0"/>
    <xf numFmtId="0" fontId="93" fillId="3" borderId="0" applyNumberFormat="0" applyBorder="0" applyAlignment="0" applyProtection="0"/>
    <xf numFmtId="0" fontId="93" fillId="4" borderId="0" applyNumberFormat="0" applyBorder="0" applyAlignment="0" applyProtection="0"/>
    <xf numFmtId="0" fontId="93" fillId="5" borderId="0" applyNumberFormat="0" applyBorder="0" applyAlignment="0" applyProtection="0"/>
    <xf numFmtId="0" fontId="93" fillId="6" borderId="0" applyNumberFormat="0" applyBorder="0" applyAlignment="0" applyProtection="0"/>
    <xf numFmtId="0" fontId="93" fillId="7" borderId="0" applyNumberFormat="0" applyBorder="0" applyAlignment="0" applyProtection="0"/>
    <xf numFmtId="0" fontId="93" fillId="8" borderId="0" applyNumberFormat="0" applyBorder="0" applyAlignment="0" applyProtection="0"/>
    <xf numFmtId="0" fontId="93" fillId="9" borderId="0" applyNumberFormat="0" applyBorder="0" applyAlignment="0" applyProtection="0"/>
    <xf numFmtId="0" fontId="93" fillId="10" borderId="0" applyNumberFormat="0" applyBorder="0" applyAlignment="0" applyProtection="0"/>
    <xf numFmtId="0" fontId="93" fillId="11" borderId="0" applyNumberFormat="0" applyBorder="0" applyAlignment="0" applyProtection="0"/>
    <xf numFmtId="0" fontId="93" fillId="12" borderId="0" applyNumberFormat="0" applyBorder="0" applyAlignment="0" applyProtection="0"/>
    <xf numFmtId="0" fontId="93" fillId="13" borderId="0" applyNumberFormat="0" applyBorder="0" applyAlignment="0" applyProtection="0"/>
    <xf numFmtId="0" fontId="94" fillId="14" borderId="0" applyNumberFormat="0" applyBorder="0" applyAlignment="0" applyProtection="0"/>
    <xf numFmtId="0" fontId="94" fillId="15" borderId="0" applyNumberFormat="0" applyBorder="0" applyAlignment="0" applyProtection="0"/>
    <xf numFmtId="0" fontId="94" fillId="16" borderId="0" applyNumberFormat="0" applyBorder="0" applyAlignment="0" applyProtection="0"/>
    <xf numFmtId="0" fontId="94" fillId="17" borderId="0" applyNumberFormat="0" applyBorder="0" applyAlignment="0" applyProtection="0"/>
    <xf numFmtId="0" fontId="94" fillId="18" borderId="0" applyNumberFormat="0" applyBorder="0" applyAlignment="0" applyProtection="0"/>
    <xf numFmtId="0" fontId="94" fillId="19" borderId="0" applyNumberFormat="0" applyBorder="0" applyAlignment="0" applyProtection="0"/>
    <xf numFmtId="0" fontId="95"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96" fillId="20" borderId="0" applyNumberFormat="0" applyBorder="0" applyAlignment="0" applyProtection="0"/>
    <xf numFmtId="0" fontId="97"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98" fillId="0" borderId="3" applyNumberFormat="0" applyFill="0" applyAlignment="0" applyProtection="0"/>
    <xf numFmtId="0" fontId="99" fillId="0" borderId="4" applyNumberFormat="0" applyFill="0" applyAlignment="0" applyProtection="0"/>
    <xf numFmtId="0" fontId="100" fillId="0" borderId="5" applyNumberFormat="0" applyFill="0" applyAlignment="0" applyProtection="0"/>
    <xf numFmtId="0" fontId="100" fillId="0" borderId="0" applyNumberFormat="0" applyFill="0" applyBorder="0" applyAlignment="0" applyProtection="0"/>
    <xf numFmtId="0" fontId="101" fillId="0" borderId="0" applyNumberFormat="0" applyFill="0" applyBorder="0" applyAlignment="0" applyProtection="0"/>
    <xf numFmtId="0" fontId="102" fillId="22" borderId="0" applyNumberFormat="0" applyBorder="0" applyAlignment="0" applyProtection="0"/>
    <xf numFmtId="0" fontId="0" fillId="0" borderId="0" applyAlignment="0">
      <protection locked="0"/>
    </xf>
    <xf numFmtId="0" fontId="0" fillId="0" borderId="0" applyAlignment="0">
      <protection locked="0"/>
    </xf>
    <xf numFmtId="0" fontId="7" fillId="0" borderId="0">
      <alignment/>
      <protection/>
    </xf>
    <xf numFmtId="0" fontId="0" fillId="0" borderId="0">
      <alignment/>
      <protection/>
    </xf>
    <xf numFmtId="0" fontId="0" fillId="0" borderId="0">
      <alignment/>
      <protection/>
    </xf>
    <xf numFmtId="0" fontId="0" fillId="0" borderId="0" applyAlignment="0">
      <protection locked="0"/>
    </xf>
    <xf numFmtId="0" fontId="22" fillId="0" borderId="0">
      <alignment/>
      <protection/>
    </xf>
    <xf numFmtId="0" fontId="0" fillId="0" borderId="0">
      <alignment/>
      <protection/>
    </xf>
    <xf numFmtId="0" fontId="0" fillId="0" borderId="0" applyAlignment="0">
      <protection locked="0"/>
    </xf>
    <xf numFmtId="0" fontId="0" fillId="0" borderId="0">
      <alignment/>
      <protection/>
    </xf>
    <xf numFmtId="0" fontId="0" fillId="0" borderId="0" applyAlignment="0">
      <protection locked="0"/>
    </xf>
    <xf numFmtId="0" fontId="7" fillId="0" borderId="0">
      <alignment/>
      <protection/>
    </xf>
    <xf numFmtId="0" fontId="0" fillId="0" borderId="0">
      <alignment/>
      <protection/>
    </xf>
    <xf numFmtId="0" fontId="0" fillId="23" borderId="6" applyNumberFormat="0" applyFont="0" applyAlignment="0" applyProtection="0"/>
    <xf numFmtId="9" fontId="0" fillId="0" borderId="0" applyFont="0" applyFill="0" applyBorder="0" applyAlignment="0" applyProtection="0"/>
    <xf numFmtId="0" fontId="103" fillId="0" borderId="7" applyNumberFormat="0" applyFill="0" applyAlignment="0" applyProtection="0"/>
    <xf numFmtId="0" fontId="104" fillId="24" borderId="0" applyNumberFormat="0" applyBorder="0" applyAlignment="0" applyProtection="0"/>
    <xf numFmtId="0" fontId="105" fillId="0" borderId="0" applyNumberFormat="0" applyFill="0" applyBorder="0" applyAlignment="0" applyProtection="0"/>
    <xf numFmtId="0" fontId="106" fillId="25" borderId="8" applyNumberFormat="0" applyAlignment="0" applyProtection="0"/>
    <xf numFmtId="0" fontId="107" fillId="26" borderId="8" applyNumberFormat="0" applyAlignment="0" applyProtection="0"/>
    <xf numFmtId="0" fontId="108" fillId="26" borderId="9" applyNumberFormat="0" applyAlignment="0" applyProtection="0"/>
    <xf numFmtId="0" fontId="109" fillId="0" borderId="0" applyNumberFormat="0" applyFill="0" applyBorder="0" applyAlignment="0" applyProtection="0"/>
    <xf numFmtId="0" fontId="94" fillId="27" borderId="0" applyNumberFormat="0" applyBorder="0" applyAlignment="0" applyProtection="0"/>
    <xf numFmtId="0" fontId="94" fillId="28" borderId="0" applyNumberFormat="0" applyBorder="0" applyAlignment="0" applyProtection="0"/>
    <xf numFmtId="0" fontId="94" fillId="29" borderId="0" applyNumberFormat="0" applyBorder="0" applyAlignment="0" applyProtection="0"/>
    <xf numFmtId="0" fontId="94" fillId="30" borderId="0" applyNumberFormat="0" applyBorder="0" applyAlignment="0" applyProtection="0"/>
    <xf numFmtId="0" fontId="94" fillId="31" borderId="0" applyNumberFormat="0" applyBorder="0" applyAlignment="0" applyProtection="0"/>
    <xf numFmtId="0" fontId="94" fillId="32" borderId="0" applyNumberFormat="0" applyBorder="0" applyAlignment="0" applyProtection="0"/>
  </cellStyleXfs>
  <cellXfs count="989">
    <xf numFmtId="0" fontId="0" fillId="0" borderId="0" xfId="0" applyAlignment="1">
      <alignment vertical="top"/>
    </xf>
    <xf numFmtId="0" fontId="0" fillId="0" borderId="0" xfId="0" applyFont="1" applyAlignment="1" applyProtection="1">
      <alignment horizontal="left" vertical="top"/>
      <protection/>
    </xf>
    <xf numFmtId="0" fontId="0" fillId="0" borderId="0" xfId="0" applyAlignment="1" applyProtection="1">
      <alignment horizontal="left" vertical="top"/>
      <protection/>
    </xf>
    <xf numFmtId="0" fontId="0" fillId="0" borderId="10" xfId="0" applyFont="1" applyBorder="1" applyAlignment="1" applyProtection="1">
      <alignment horizontal="left"/>
      <protection/>
    </xf>
    <xf numFmtId="0" fontId="0" fillId="0" borderId="11" xfId="0" applyFont="1" applyBorder="1" applyAlignment="1" applyProtection="1">
      <alignment horizontal="left"/>
      <protection/>
    </xf>
    <xf numFmtId="0" fontId="0" fillId="0" borderId="12" xfId="0" applyFont="1" applyBorder="1" applyAlignment="1" applyProtection="1">
      <alignment horizontal="left"/>
      <protection/>
    </xf>
    <xf numFmtId="0" fontId="0" fillId="0" borderId="13" xfId="0" applyFont="1" applyBorder="1" applyAlignment="1" applyProtection="1">
      <alignment horizontal="left"/>
      <protection/>
    </xf>
    <xf numFmtId="0" fontId="0" fillId="0" borderId="0" xfId="0" applyFont="1" applyAlignment="1" applyProtection="1">
      <alignment horizontal="left"/>
      <protection/>
    </xf>
    <xf numFmtId="0" fontId="1" fillId="0" borderId="0" xfId="0" applyFont="1" applyAlignment="1" applyProtection="1">
      <alignment horizontal="left"/>
      <protection/>
    </xf>
    <xf numFmtId="0" fontId="0" fillId="0" borderId="14" xfId="0" applyFont="1" applyBorder="1" applyAlignment="1" applyProtection="1">
      <alignment horizontal="left"/>
      <protection/>
    </xf>
    <xf numFmtId="0" fontId="0" fillId="0" borderId="15" xfId="0" applyFont="1" applyBorder="1" applyAlignment="1" applyProtection="1">
      <alignment horizontal="left"/>
      <protection/>
    </xf>
    <xf numFmtId="0" fontId="0" fillId="0" borderId="16" xfId="0" applyFont="1" applyBorder="1" applyAlignment="1" applyProtection="1">
      <alignment horizontal="left"/>
      <protection/>
    </xf>
    <xf numFmtId="0" fontId="0" fillId="0" borderId="17" xfId="0" applyFont="1" applyBorder="1" applyAlignment="1" applyProtection="1">
      <alignment horizontal="left"/>
      <protection/>
    </xf>
    <xf numFmtId="0" fontId="2" fillId="0" borderId="10" xfId="0" applyFont="1" applyBorder="1" applyAlignment="1" applyProtection="1">
      <alignment horizontal="left" vertical="center"/>
      <protection/>
    </xf>
    <xf numFmtId="0" fontId="2" fillId="0" borderId="11" xfId="0" applyFont="1" applyBorder="1" applyAlignment="1" applyProtection="1">
      <alignment horizontal="left" vertical="center"/>
      <protection/>
    </xf>
    <xf numFmtId="0" fontId="2" fillId="0" borderId="12" xfId="0" applyFont="1" applyBorder="1" applyAlignment="1" applyProtection="1">
      <alignment horizontal="left" vertical="center"/>
      <protection/>
    </xf>
    <xf numFmtId="0" fontId="2" fillId="0" borderId="13" xfId="0" applyFont="1" applyBorder="1" applyAlignment="1" applyProtection="1">
      <alignment horizontal="left" vertical="center"/>
      <protection/>
    </xf>
    <xf numFmtId="0" fontId="2" fillId="0" borderId="0" xfId="0" applyFont="1" applyAlignment="1" applyProtection="1">
      <alignment horizontal="left" vertical="center"/>
      <protection/>
    </xf>
    <xf numFmtId="0" fontId="3" fillId="0" borderId="18" xfId="0" applyFont="1" applyBorder="1" applyAlignment="1" applyProtection="1">
      <alignment horizontal="left" vertical="center"/>
      <protection/>
    </xf>
    <xf numFmtId="0" fontId="2" fillId="0" borderId="19" xfId="0" applyFont="1" applyBorder="1" applyAlignment="1" applyProtection="1">
      <alignment horizontal="left" vertical="center"/>
      <protection/>
    </xf>
    <xf numFmtId="0" fontId="2" fillId="0" borderId="20" xfId="0" applyFont="1" applyBorder="1" applyAlignment="1" applyProtection="1">
      <alignment horizontal="left" vertical="center"/>
      <protection/>
    </xf>
    <xf numFmtId="164" fontId="3" fillId="0" borderId="19" xfId="0" applyNumberFormat="1" applyFont="1" applyBorder="1" applyAlignment="1" applyProtection="1">
      <alignment horizontal="right" vertical="center"/>
      <protection/>
    </xf>
    <xf numFmtId="0" fontId="2" fillId="0" borderId="14" xfId="0" applyFont="1" applyBorder="1" applyAlignment="1" applyProtection="1">
      <alignment horizontal="left" vertical="center"/>
      <protection/>
    </xf>
    <xf numFmtId="0" fontId="3" fillId="0" borderId="21" xfId="0" applyFont="1" applyBorder="1" applyAlignment="1" applyProtection="1">
      <alignment horizontal="left" vertical="center"/>
      <protection/>
    </xf>
    <xf numFmtId="0" fontId="2" fillId="0" borderId="22" xfId="0" applyFont="1" applyBorder="1" applyAlignment="1" applyProtection="1">
      <alignment horizontal="left" vertical="center"/>
      <protection/>
    </xf>
    <xf numFmtId="164" fontId="3" fillId="0" borderId="21" xfId="0" applyNumberFormat="1" applyFont="1" applyBorder="1" applyAlignment="1" applyProtection="1">
      <alignment horizontal="right" vertical="center"/>
      <protection/>
    </xf>
    <xf numFmtId="164" fontId="3" fillId="0" borderId="0" xfId="0" applyNumberFormat="1" applyFont="1" applyAlignment="1" applyProtection="1">
      <alignment horizontal="right" vertical="center"/>
      <protection/>
    </xf>
    <xf numFmtId="0" fontId="3" fillId="0" borderId="23" xfId="0" applyFont="1" applyBorder="1" applyAlignment="1" applyProtection="1">
      <alignment horizontal="left" vertical="top"/>
      <protection/>
    </xf>
    <xf numFmtId="0" fontId="2" fillId="0" borderId="24" xfId="0" applyFont="1" applyBorder="1" applyAlignment="1" applyProtection="1">
      <alignment horizontal="left" vertical="center"/>
      <protection/>
    </xf>
    <xf numFmtId="0" fontId="2" fillId="0" borderId="25" xfId="0" applyFont="1" applyBorder="1" applyAlignment="1" applyProtection="1">
      <alignment horizontal="left" vertical="center"/>
      <protection/>
    </xf>
    <xf numFmtId="0" fontId="3" fillId="0" borderId="23" xfId="0" applyFont="1" applyBorder="1" applyAlignment="1" applyProtection="1">
      <alignment horizontal="left" vertical="center"/>
      <protection/>
    </xf>
    <xf numFmtId="164" fontId="3" fillId="0" borderId="24" xfId="0" applyNumberFormat="1" applyFont="1" applyBorder="1" applyAlignment="1" applyProtection="1">
      <alignment horizontal="right" vertical="center"/>
      <protection/>
    </xf>
    <xf numFmtId="0" fontId="3" fillId="0" borderId="0" xfId="0" applyFont="1" applyAlignment="1" applyProtection="1">
      <alignment horizontal="left" vertical="top"/>
      <protection/>
    </xf>
    <xf numFmtId="0" fontId="3" fillId="0" borderId="26" xfId="0" applyFont="1" applyBorder="1" applyAlignment="1" applyProtection="1">
      <alignment horizontal="left" vertical="center"/>
      <protection/>
    </xf>
    <xf numFmtId="0" fontId="3" fillId="0" borderId="27" xfId="0" applyFont="1" applyBorder="1" applyAlignment="1" applyProtection="1">
      <alignment horizontal="left" vertical="center"/>
      <protection/>
    </xf>
    <xf numFmtId="164" fontId="3" fillId="0" borderId="28" xfId="0" applyNumberFormat="1" applyFont="1" applyBorder="1" applyAlignment="1" applyProtection="1">
      <alignment horizontal="right" vertical="center"/>
      <protection/>
    </xf>
    <xf numFmtId="0" fontId="2" fillId="0" borderId="29" xfId="0" applyFont="1" applyBorder="1" applyAlignment="1" applyProtection="1">
      <alignment horizontal="left" vertical="center"/>
      <protection/>
    </xf>
    <xf numFmtId="0" fontId="3" fillId="0" borderId="0" xfId="0" applyFont="1" applyAlignment="1" applyProtection="1">
      <alignment horizontal="left" vertical="center"/>
      <protection/>
    </xf>
    <xf numFmtId="0" fontId="4" fillId="0" borderId="0" xfId="0" applyFont="1" applyAlignment="1" applyProtection="1">
      <alignment horizontal="left" vertical="center"/>
      <protection/>
    </xf>
    <xf numFmtId="0" fontId="2" fillId="0" borderId="28" xfId="0" applyFont="1" applyBorder="1" applyAlignment="1" applyProtection="1">
      <alignment horizontal="left" vertical="center"/>
      <protection/>
    </xf>
    <xf numFmtId="164" fontId="3" fillId="0" borderId="29" xfId="0" applyNumberFormat="1" applyFont="1" applyBorder="1" applyAlignment="1" applyProtection="1">
      <alignment horizontal="right" vertical="center"/>
      <protection/>
    </xf>
    <xf numFmtId="0" fontId="5" fillId="0" borderId="0" xfId="0" applyFont="1" applyAlignment="1" applyProtection="1">
      <alignment horizontal="left" vertical="center"/>
      <protection/>
    </xf>
    <xf numFmtId="0" fontId="2" fillId="0" borderId="15" xfId="0" applyFont="1" applyBorder="1" applyAlignment="1" applyProtection="1">
      <alignment horizontal="left" vertical="center"/>
      <protection/>
    </xf>
    <xf numFmtId="0" fontId="2" fillId="0" borderId="16" xfId="0" applyFont="1" applyBorder="1" applyAlignment="1" applyProtection="1">
      <alignment horizontal="left" vertical="center"/>
      <protection/>
    </xf>
    <xf numFmtId="0" fontId="2" fillId="0" borderId="17" xfId="0" applyFont="1" applyBorder="1" applyAlignment="1" applyProtection="1">
      <alignment horizontal="left" vertical="center"/>
      <protection/>
    </xf>
    <xf numFmtId="0" fontId="2" fillId="0" borderId="30" xfId="0" applyFont="1" applyBorder="1" applyAlignment="1" applyProtection="1">
      <alignment horizontal="left" vertical="center"/>
      <protection/>
    </xf>
    <xf numFmtId="0" fontId="2" fillId="0" borderId="31" xfId="0" applyFont="1" applyBorder="1" applyAlignment="1" applyProtection="1">
      <alignment horizontal="left" vertical="center"/>
      <protection/>
    </xf>
    <xf numFmtId="0" fontId="6" fillId="0" borderId="31" xfId="0" applyFont="1" applyBorder="1" applyAlignment="1" applyProtection="1">
      <alignment horizontal="left" vertical="center"/>
      <protection/>
    </xf>
    <xf numFmtId="0" fontId="2" fillId="0" borderId="32" xfId="0" applyFont="1" applyBorder="1" applyAlignment="1" applyProtection="1">
      <alignment horizontal="left" vertical="center"/>
      <protection/>
    </xf>
    <xf numFmtId="0" fontId="2" fillId="0" borderId="33" xfId="0" applyFont="1" applyBorder="1" applyAlignment="1" applyProtection="1">
      <alignment horizontal="left" vertical="center"/>
      <protection/>
    </xf>
    <xf numFmtId="0" fontId="2" fillId="0" borderId="34" xfId="0" applyFont="1" applyBorder="1" applyAlignment="1" applyProtection="1">
      <alignment horizontal="left" vertical="center"/>
      <protection/>
    </xf>
    <xf numFmtId="0" fontId="2" fillId="0" borderId="35" xfId="0" applyFont="1" applyBorder="1" applyAlignment="1" applyProtection="1">
      <alignment horizontal="left" vertical="center"/>
      <protection/>
    </xf>
    <xf numFmtId="0" fontId="2" fillId="0" borderId="36" xfId="0" applyFont="1" applyBorder="1" applyAlignment="1" applyProtection="1">
      <alignment horizontal="left" vertical="center"/>
      <protection/>
    </xf>
    <xf numFmtId="0" fontId="2" fillId="0" borderId="37" xfId="0" applyFont="1" applyBorder="1" applyAlignment="1" applyProtection="1">
      <alignment horizontal="left" vertical="center"/>
      <protection/>
    </xf>
    <xf numFmtId="165" fontId="0" fillId="0" borderId="38" xfId="0" applyNumberFormat="1" applyFont="1" applyBorder="1" applyAlignment="1" applyProtection="1">
      <alignment horizontal="right" vertical="center"/>
      <protection/>
    </xf>
    <xf numFmtId="165" fontId="0" fillId="0" borderId="39" xfId="0" applyNumberFormat="1" applyFont="1" applyBorder="1" applyAlignment="1" applyProtection="1">
      <alignment horizontal="right" vertical="center"/>
      <protection/>
    </xf>
    <xf numFmtId="165" fontId="7" fillId="0" borderId="40" xfId="0" applyNumberFormat="1" applyFont="1" applyBorder="1" applyAlignment="1" applyProtection="1">
      <alignment horizontal="right" vertical="center"/>
      <protection/>
    </xf>
    <xf numFmtId="166" fontId="7" fillId="0" borderId="41" xfId="0" applyNumberFormat="1" applyFont="1" applyBorder="1" applyAlignment="1" applyProtection="1">
      <alignment horizontal="right" vertical="center"/>
      <protection/>
    </xf>
    <xf numFmtId="165" fontId="0" fillId="0" borderId="40" xfId="0" applyNumberFormat="1" applyFont="1" applyBorder="1" applyAlignment="1" applyProtection="1">
      <alignment horizontal="right" vertical="center"/>
      <protection/>
    </xf>
    <xf numFmtId="165" fontId="0" fillId="0" borderId="41" xfId="0" applyNumberFormat="1" applyFont="1" applyBorder="1" applyAlignment="1" applyProtection="1">
      <alignment horizontal="right" vertical="center"/>
      <protection/>
    </xf>
    <xf numFmtId="165" fontId="7" fillId="0" borderId="39" xfId="0" applyNumberFormat="1" applyFont="1" applyBorder="1" applyAlignment="1" applyProtection="1">
      <alignment horizontal="right" vertical="center"/>
      <protection/>
    </xf>
    <xf numFmtId="166" fontId="7" fillId="0" borderId="39" xfId="0" applyNumberFormat="1" applyFont="1" applyBorder="1" applyAlignment="1" applyProtection="1">
      <alignment horizontal="right" vertical="center"/>
      <protection/>
    </xf>
    <xf numFmtId="165" fontId="0" fillId="0" borderId="42" xfId="0" applyNumberFormat="1" applyFont="1" applyBorder="1" applyAlignment="1" applyProtection="1">
      <alignment horizontal="right" vertical="center"/>
      <protection/>
    </xf>
    <xf numFmtId="0" fontId="6" fillId="0" borderId="31" xfId="0" applyFont="1" applyBorder="1" applyAlignment="1" applyProtection="1">
      <alignment horizontal="left" vertical="center" wrapText="1"/>
      <protection/>
    </xf>
    <xf numFmtId="0" fontId="8" fillId="0" borderId="33" xfId="0" applyFont="1" applyBorder="1" applyAlignment="1" applyProtection="1">
      <alignment horizontal="left" vertical="center"/>
      <protection/>
    </xf>
    <xf numFmtId="0" fontId="8" fillId="0" borderId="35" xfId="0" applyFont="1" applyBorder="1" applyAlignment="1" applyProtection="1">
      <alignment horizontal="left" vertical="center"/>
      <protection/>
    </xf>
    <xf numFmtId="0" fontId="6" fillId="0" borderId="36" xfId="0" applyFont="1" applyBorder="1" applyAlignment="1" applyProtection="1">
      <alignment horizontal="left" vertical="center"/>
      <protection/>
    </xf>
    <xf numFmtId="0" fontId="6" fillId="0" borderId="34" xfId="0" applyFont="1" applyBorder="1" applyAlignment="1" applyProtection="1">
      <alignment horizontal="left" vertical="center"/>
      <protection/>
    </xf>
    <xf numFmtId="0" fontId="6" fillId="0" borderId="37" xfId="0" applyFont="1" applyBorder="1" applyAlignment="1" applyProtection="1">
      <alignment horizontal="left" vertical="center"/>
      <protection/>
    </xf>
    <xf numFmtId="0" fontId="6" fillId="0" borderId="35" xfId="0" applyFont="1" applyBorder="1" applyAlignment="1" applyProtection="1">
      <alignment horizontal="left" vertical="center"/>
      <protection/>
    </xf>
    <xf numFmtId="164" fontId="2" fillId="0" borderId="43" xfId="0" applyNumberFormat="1" applyFont="1" applyBorder="1" applyAlignment="1" applyProtection="1">
      <alignment horizontal="center" vertical="center"/>
      <protection/>
    </xf>
    <xf numFmtId="0" fontId="9" fillId="0" borderId="18" xfId="0" applyFont="1" applyBorder="1" applyAlignment="1" applyProtection="1">
      <alignment horizontal="left" vertical="center"/>
      <protection/>
    </xf>
    <xf numFmtId="0" fontId="2" fillId="0" borderId="26" xfId="0" applyFont="1" applyBorder="1" applyAlignment="1" applyProtection="1">
      <alignment horizontal="left" vertical="center"/>
      <protection/>
    </xf>
    <xf numFmtId="166" fontId="7" fillId="0" borderId="27" xfId="0" applyNumberFormat="1" applyFont="1" applyBorder="1" applyAlignment="1" applyProtection="1">
      <alignment horizontal="right" vertical="center"/>
      <protection/>
    </xf>
    <xf numFmtId="0" fontId="2" fillId="0" borderId="44" xfId="0" applyFont="1" applyBorder="1" applyAlignment="1" applyProtection="1">
      <alignment horizontal="left" vertical="center"/>
      <protection/>
    </xf>
    <xf numFmtId="0" fontId="2" fillId="0" borderId="27" xfId="0" applyFont="1" applyBorder="1" applyAlignment="1" applyProtection="1">
      <alignment horizontal="left" vertical="center"/>
      <protection/>
    </xf>
    <xf numFmtId="166" fontId="0" fillId="0" borderId="27" xfId="0" applyNumberFormat="1" applyFont="1" applyBorder="1" applyAlignment="1" applyProtection="1">
      <alignment horizontal="right" vertical="center"/>
      <protection/>
    </xf>
    <xf numFmtId="165" fontId="0" fillId="0" borderId="28" xfId="0" applyNumberFormat="1" applyFont="1" applyBorder="1" applyAlignment="1" applyProtection="1">
      <alignment horizontal="right" vertical="center"/>
      <protection/>
    </xf>
    <xf numFmtId="0" fontId="10" fillId="0" borderId="28" xfId="0" applyFont="1" applyBorder="1" applyAlignment="1" applyProtection="1">
      <alignment horizontal="right" vertical="center"/>
      <protection/>
    </xf>
    <xf numFmtId="0" fontId="10" fillId="0" borderId="29" xfId="0" applyFont="1" applyBorder="1" applyAlignment="1" applyProtection="1">
      <alignment horizontal="left" vertical="center"/>
      <protection/>
    </xf>
    <xf numFmtId="0" fontId="2" fillId="0" borderId="23" xfId="0" applyFont="1" applyBorder="1" applyAlignment="1" applyProtection="1">
      <alignment horizontal="left" vertical="center"/>
      <protection/>
    </xf>
    <xf numFmtId="164" fontId="2" fillId="0" borderId="45" xfId="0" applyNumberFormat="1" applyFont="1" applyBorder="1" applyAlignment="1" applyProtection="1">
      <alignment horizontal="center" vertical="center"/>
      <protection/>
    </xf>
    <xf numFmtId="165" fontId="0" fillId="0" borderId="27" xfId="0" applyNumberFormat="1" applyFont="1" applyBorder="1" applyAlignment="1" applyProtection="1">
      <alignment horizontal="right" vertical="center"/>
      <protection/>
    </xf>
    <xf numFmtId="0" fontId="9" fillId="0" borderId="27" xfId="0" applyFont="1" applyBorder="1" applyAlignment="1" applyProtection="1">
      <alignment horizontal="left" vertical="center"/>
      <protection/>
    </xf>
    <xf numFmtId="166" fontId="7" fillId="0" borderId="30" xfId="0" applyNumberFormat="1" applyFont="1" applyBorder="1" applyAlignment="1" applyProtection="1">
      <alignment horizontal="right" vertical="center"/>
      <protection/>
    </xf>
    <xf numFmtId="166" fontId="0" fillId="0" borderId="30" xfId="0" applyNumberFormat="1" applyFont="1" applyBorder="1" applyAlignment="1" applyProtection="1">
      <alignment horizontal="right" vertical="center"/>
      <protection/>
    </xf>
    <xf numFmtId="165" fontId="0" fillId="0" borderId="32" xfId="0" applyNumberFormat="1" applyFont="1" applyBorder="1" applyAlignment="1" applyProtection="1">
      <alignment horizontal="right" vertical="center"/>
      <protection/>
    </xf>
    <xf numFmtId="0" fontId="2" fillId="0" borderId="46" xfId="0" applyFont="1" applyBorder="1" applyAlignment="1" applyProtection="1">
      <alignment horizontal="left" vertical="center"/>
      <protection/>
    </xf>
    <xf numFmtId="164" fontId="2" fillId="0" borderId="47" xfId="0" applyNumberFormat="1" applyFont="1" applyBorder="1" applyAlignment="1" applyProtection="1">
      <alignment horizontal="center" vertical="center"/>
      <protection/>
    </xf>
    <xf numFmtId="0" fontId="2" fillId="0" borderId="41" xfId="0" applyFont="1" applyBorder="1" applyAlignment="1" applyProtection="1">
      <alignment horizontal="left" vertical="center"/>
      <protection/>
    </xf>
    <xf numFmtId="0" fontId="2" fillId="0" borderId="39" xfId="0" applyFont="1" applyBorder="1" applyAlignment="1" applyProtection="1">
      <alignment horizontal="left" vertical="center"/>
      <protection/>
    </xf>
    <xf numFmtId="0" fontId="2" fillId="0" borderId="40" xfId="0" applyFont="1" applyBorder="1" applyAlignment="1" applyProtection="1">
      <alignment horizontal="left" vertical="center"/>
      <protection/>
    </xf>
    <xf numFmtId="166" fontId="7" fillId="0" borderId="48" xfId="0" applyNumberFormat="1" applyFont="1" applyBorder="1" applyAlignment="1" applyProtection="1">
      <alignment horizontal="right" vertical="center"/>
      <protection/>
    </xf>
    <xf numFmtId="166" fontId="7" fillId="0" borderId="31" xfId="0" applyNumberFormat="1" applyFont="1" applyBorder="1" applyAlignment="1" applyProtection="1">
      <alignment horizontal="right" vertical="center"/>
      <protection/>
    </xf>
    <xf numFmtId="165" fontId="11" fillId="0" borderId="16" xfId="0" applyNumberFormat="1" applyFont="1" applyBorder="1" applyAlignment="1" applyProtection="1">
      <alignment horizontal="right" vertical="center"/>
      <protection/>
    </xf>
    <xf numFmtId="0" fontId="6" fillId="0" borderId="10" xfId="0" applyFont="1" applyBorder="1" applyAlignment="1" applyProtection="1">
      <alignment horizontal="left" vertical="top"/>
      <protection/>
    </xf>
    <xf numFmtId="0" fontId="2" fillId="0" borderId="49" xfId="0" applyFont="1" applyBorder="1" applyAlignment="1" applyProtection="1">
      <alignment horizontal="left" vertical="center"/>
      <protection/>
    </xf>
    <xf numFmtId="0" fontId="2" fillId="0" borderId="50" xfId="0" applyFont="1" applyBorder="1" applyAlignment="1" applyProtection="1">
      <alignment horizontal="left" vertical="center"/>
      <protection/>
    </xf>
    <xf numFmtId="0" fontId="2" fillId="0" borderId="21" xfId="0" applyFont="1" applyBorder="1" applyAlignment="1" applyProtection="1">
      <alignment horizontal="left" vertical="center"/>
      <protection/>
    </xf>
    <xf numFmtId="0" fontId="2" fillId="0" borderId="51" xfId="0" applyFont="1" applyBorder="1" applyAlignment="1" applyProtection="1">
      <alignment horizontal="left"/>
      <protection/>
    </xf>
    <xf numFmtId="0" fontId="2" fillId="0" borderId="23" xfId="0" applyFont="1" applyBorder="1" applyAlignment="1" applyProtection="1">
      <alignment horizontal="left"/>
      <protection/>
    </xf>
    <xf numFmtId="165" fontId="3" fillId="0" borderId="23" xfId="0" applyNumberFormat="1" applyFont="1" applyBorder="1" applyAlignment="1" applyProtection="1">
      <alignment horizontal="right" vertical="center"/>
      <protection/>
    </xf>
    <xf numFmtId="166" fontId="3" fillId="0" borderId="27" xfId="0" applyNumberFormat="1" applyFont="1" applyBorder="1" applyAlignment="1" applyProtection="1">
      <alignment horizontal="right" vertical="center"/>
      <protection/>
    </xf>
    <xf numFmtId="166" fontId="7" fillId="0" borderId="23" xfId="0" applyNumberFormat="1" applyFont="1" applyBorder="1" applyAlignment="1" applyProtection="1">
      <alignment horizontal="right" vertical="center"/>
      <protection/>
    </xf>
    <xf numFmtId="0" fontId="2" fillId="0" borderId="52" xfId="0" applyFont="1" applyBorder="1" applyAlignment="1" applyProtection="1">
      <alignment horizontal="left" vertical="center"/>
      <protection/>
    </xf>
    <xf numFmtId="0" fontId="6" fillId="0" borderId="53" xfId="0" applyFont="1" applyBorder="1" applyAlignment="1" applyProtection="1">
      <alignment horizontal="left" vertical="top"/>
      <protection/>
    </xf>
    <xf numFmtId="0" fontId="2" fillId="0" borderId="18" xfId="0" applyFont="1" applyBorder="1" applyAlignment="1" applyProtection="1">
      <alignment horizontal="left" vertical="center"/>
      <protection/>
    </xf>
    <xf numFmtId="165" fontId="3" fillId="0" borderId="27" xfId="0" applyNumberFormat="1" applyFont="1" applyBorder="1" applyAlignment="1" applyProtection="1">
      <alignment horizontal="right" vertical="center"/>
      <protection/>
    </xf>
    <xf numFmtId="0" fontId="6" fillId="0" borderId="41" xfId="0" applyFont="1" applyBorder="1" applyAlignment="1" applyProtection="1">
      <alignment horizontal="left" vertical="center"/>
      <protection/>
    </xf>
    <xf numFmtId="0" fontId="2" fillId="0" borderId="54" xfId="0" applyFont="1" applyBorder="1" applyAlignment="1" applyProtection="1">
      <alignment horizontal="left" vertical="center"/>
      <protection/>
    </xf>
    <xf numFmtId="166" fontId="12" fillId="0" borderId="55" xfId="0" applyNumberFormat="1" applyFont="1" applyBorder="1" applyAlignment="1" applyProtection="1">
      <alignment horizontal="right" vertical="center"/>
      <protection/>
    </xf>
    <xf numFmtId="0" fontId="2" fillId="0" borderId="56" xfId="0" applyFont="1" applyBorder="1" applyAlignment="1" applyProtection="1">
      <alignment horizontal="left" vertical="center"/>
      <protection/>
    </xf>
    <xf numFmtId="0" fontId="0" fillId="0" borderId="34" xfId="0" applyFont="1" applyBorder="1" applyAlignment="1" applyProtection="1">
      <alignment horizontal="left" vertical="center"/>
      <protection/>
    </xf>
    <xf numFmtId="0" fontId="2" fillId="0" borderId="15" xfId="0" applyFont="1" applyBorder="1" applyAlignment="1" applyProtection="1">
      <alignment horizontal="left"/>
      <protection/>
    </xf>
    <xf numFmtId="0" fontId="2" fillId="0" borderId="57" xfId="0" applyFont="1" applyBorder="1" applyAlignment="1" applyProtection="1">
      <alignment horizontal="left" vertical="center"/>
      <protection/>
    </xf>
    <xf numFmtId="0" fontId="2" fillId="0" borderId="48" xfId="0" applyFont="1" applyBorder="1" applyAlignment="1" applyProtection="1">
      <alignment horizontal="left"/>
      <protection/>
    </xf>
    <xf numFmtId="0" fontId="2" fillId="0" borderId="42" xfId="0" applyFont="1" applyBorder="1" applyAlignment="1" applyProtection="1">
      <alignment horizontal="left" vertical="center"/>
      <protection/>
    </xf>
    <xf numFmtId="0" fontId="13" fillId="33" borderId="0" xfId="0" applyFont="1" applyFill="1" applyAlignment="1" applyProtection="1">
      <alignment horizontal="left"/>
      <protection/>
    </xf>
    <xf numFmtId="0" fontId="5" fillId="33" borderId="0" xfId="0" applyFont="1" applyFill="1" applyAlignment="1" applyProtection="1">
      <alignment horizontal="left"/>
      <protection/>
    </xf>
    <xf numFmtId="0" fontId="14" fillId="33" borderId="0" xfId="0" applyFont="1" applyFill="1" applyAlignment="1" applyProtection="1">
      <alignment horizontal="left" vertical="center"/>
      <protection/>
    </xf>
    <xf numFmtId="0" fontId="3" fillId="33" borderId="0" xfId="0" applyFont="1" applyFill="1" applyAlignment="1" applyProtection="1">
      <alignment horizontal="left" vertical="center"/>
      <protection/>
    </xf>
    <xf numFmtId="0" fontId="5" fillId="33" borderId="0" xfId="0" applyFont="1" applyFill="1" applyAlignment="1" applyProtection="1">
      <alignment horizontal="left" vertical="center"/>
      <protection/>
    </xf>
    <xf numFmtId="0" fontId="3" fillId="33" borderId="0" xfId="0" applyFont="1" applyFill="1" applyAlignment="1" applyProtection="1">
      <alignment horizontal="center" vertical="center"/>
      <protection/>
    </xf>
    <xf numFmtId="0" fontId="0" fillId="33" borderId="0" xfId="0" applyFont="1" applyFill="1" applyAlignment="1" applyProtection="1">
      <alignment horizontal="left" vertical="center"/>
      <protection/>
    </xf>
    <xf numFmtId="0" fontId="3" fillId="34" borderId="58" xfId="0" applyFont="1" applyFill="1" applyBorder="1" applyAlignment="1" applyProtection="1">
      <alignment horizontal="center" vertical="center" wrapText="1"/>
      <protection/>
    </xf>
    <xf numFmtId="0" fontId="3" fillId="34" borderId="59" xfId="0" applyFont="1" applyFill="1" applyBorder="1" applyAlignment="1" applyProtection="1">
      <alignment horizontal="center" vertical="center" wrapText="1"/>
      <protection/>
    </xf>
    <xf numFmtId="0" fontId="3" fillId="34" borderId="60" xfId="0" applyFont="1" applyFill="1" applyBorder="1" applyAlignment="1" applyProtection="1">
      <alignment horizontal="center" vertical="center" wrapText="1"/>
      <protection/>
    </xf>
    <xf numFmtId="0" fontId="3" fillId="34" borderId="35" xfId="0" applyFont="1" applyFill="1" applyBorder="1" applyAlignment="1" applyProtection="1">
      <alignment horizontal="center" vertical="center" wrapText="1"/>
      <protection/>
    </xf>
    <xf numFmtId="164" fontId="3" fillId="34" borderId="47" xfId="0" applyNumberFormat="1" applyFont="1" applyFill="1" applyBorder="1" applyAlignment="1" applyProtection="1">
      <alignment horizontal="center" vertical="center"/>
      <protection/>
    </xf>
    <xf numFmtId="164" fontId="3" fillId="34" borderId="61" xfId="0" applyNumberFormat="1" applyFont="1" applyFill="1" applyBorder="1" applyAlignment="1" applyProtection="1">
      <alignment horizontal="center" vertical="center"/>
      <protection/>
    </xf>
    <xf numFmtId="164" fontId="3" fillId="34" borderId="62" xfId="0" applyNumberFormat="1" applyFont="1" applyFill="1" applyBorder="1" applyAlignment="1" applyProtection="1">
      <alignment horizontal="center" vertical="center"/>
      <protection/>
    </xf>
    <xf numFmtId="164" fontId="3" fillId="34" borderId="40" xfId="0" applyNumberFormat="1" applyFont="1" applyFill="1" applyBorder="1" applyAlignment="1" applyProtection="1">
      <alignment horizontal="center" vertical="center"/>
      <protection/>
    </xf>
    <xf numFmtId="0" fontId="0" fillId="33" borderId="30" xfId="0" applyFont="1" applyFill="1" applyBorder="1" applyAlignment="1" applyProtection="1">
      <alignment horizontal="left"/>
      <protection/>
    </xf>
    <xf numFmtId="0" fontId="0" fillId="33" borderId="31" xfId="0" applyFont="1" applyFill="1" applyBorder="1" applyAlignment="1" applyProtection="1">
      <alignment horizontal="left"/>
      <protection/>
    </xf>
    <xf numFmtId="0" fontId="0" fillId="33" borderId="32" xfId="0" applyFont="1" applyFill="1" applyBorder="1" applyAlignment="1" applyProtection="1">
      <alignment horizontal="left"/>
      <protection/>
    </xf>
    <xf numFmtId="0" fontId="9" fillId="0" borderId="0" xfId="0" applyFont="1" applyAlignment="1" applyProtection="1">
      <alignment horizontal="left" vertical="center"/>
      <protection/>
    </xf>
    <xf numFmtId="0" fontId="15" fillId="0" borderId="0" xfId="0" applyFont="1" applyAlignment="1" applyProtection="1">
      <alignment horizontal="center" vertical="center"/>
      <protection/>
    </xf>
    <xf numFmtId="166" fontId="15" fillId="0" borderId="0" xfId="0" applyNumberFormat="1" applyFont="1" applyAlignment="1" applyProtection="1">
      <alignment horizontal="right" vertical="center"/>
      <protection/>
    </xf>
    <xf numFmtId="167" fontId="15" fillId="0" borderId="0" xfId="0" applyNumberFormat="1" applyFont="1" applyAlignment="1" applyProtection="1">
      <alignment horizontal="right" vertical="center"/>
      <protection/>
    </xf>
    <xf numFmtId="0" fontId="16" fillId="0" borderId="0" xfId="0" applyFont="1" applyAlignment="1" applyProtection="1">
      <alignment horizontal="center" vertical="center"/>
      <protection/>
    </xf>
    <xf numFmtId="0" fontId="16" fillId="0" borderId="0" xfId="0" applyFont="1" applyAlignment="1" applyProtection="1">
      <alignment horizontal="left" vertical="center"/>
      <protection/>
    </xf>
    <xf numFmtId="166" fontId="16" fillId="0" borderId="0" xfId="0" applyNumberFormat="1" applyFont="1" applyAlignment="1" applyProtection="1">
      <alignment horizontal="right" vertical="center"/>
      <protection/>
    </xf>
    <xf numFmtId="167" fontId="16" fillId="0" borderId="0" xfId="0" applyNumberFormat="1" applyFont="1" applyAlignment="1" applyProtection="1">
      <alignment horizontal="right" vertical="center"/>
      <protection/>
    </xf>
    <xf numFmtId="0" fontId="17" fillId="0" borderId="0" xfId="0" applyFont="1" applyAlignment="1" applyProtection="1">
      <alignment horizontal="left" vertical="center"/>
      <protection/>
    </xf>
    <xf numFmtId="0" fontId="18" fillId="0" borderId="0" xfId="0" applyFont="1" applyAlignment="1" applyProtection="1">
      <alignment horizontal="left" vertical="center"/>
      <protection/>
    </xf>
    <xf numFmtId="166" fontId="18" fillId="0" borderId="0" xfId="0" applyNumberFormat="1" applyFont="1" applyAlignment="1" applyProtection="1">
      <alignment horizontal="right" vertical="center"/>
      <protection/>
    </xf>
    <xf numFmtId="167" fontId="18" fillId="0" borderId="0" xfId="0" applyNumberFormat="1" applyFont="1" applyAlignment="1" applyProtection="1">
      <alignment horizontal="right" vertical="center"/>
      <protection/>
    </xf>
    <xf numFmtId="0" fontId="16" fillId="0" borderId="0" xfId="0" applyFont="1" applyAlignment="1" applyProtection="1">
      <alignment horizontal="left" vertical="center" wrapText="1"/>
      <protection/>
    </xf>
    <xf numFmtId="0" fontId="15" fillId="0" borderId="0" xfId="0" applyFont="1" applyAlignment="1" applyProtection="1">
      <alignment horizontal="left" vertical="center"/>
      <protection/>
    </xf>
    <xf numFmtId="0" fontId="15" fillId="0" borderId="0" xfId="0" applyFont="1" applyAlignment="1" applyProtection="1">
      <alignment horizontal="center" vertical="center"/>
      <protection/>
    </xf>
    <xf numFmtId="170" fontId="9" fillId="35" borderId="0" xfId="0" applyNumberFormat="1" applyFont="1" applyFill="1" applyAlignment="1" applyProtection="1">
      <alignment horizontal="right" vertical="center"/>
      <protection/>
    </xf>
    <xf numFmtId="0" fontId="9" fillId="0" borderId="0" xfId="0" applyFont="1" applyFill="1" applyAlignment="1" applyProtection="1">
      <alignment horizontal="left" vertical="center"/>
      <protection/>
    </xf>
    <xf numFmtId="0" fontId="17" fillId="0" borderId="0" xfId="0" applyFont="1" applyFill="1" applyAlignment="1" applyProtection="1">
      <alignment horizontal="left" vertical="center"/>
      <protection/>
    </xf>
    <xf numFmtId="0" fontId="0" fillId="0" borderId="0" xfId="0" applyFill="1" applyAlignment="1" applyProtection="1">
      <alignment horizontal="left" vertical="top"/>
      <protection/>
    </xf>
    <xf numFmtId="49" fontId="3" fillId="0" borderId="26" xfId="0" applyNumberFormat="1" applyFont="1" applyBorder="1" applyAlignment="1" applyProtection="1">
      <alignment horizontal="left" vertical="center"/>
      <protection/>
    </xf>
    <xf numFmtId="0" fontId="9" fillId="35" borderId="0" xfId="0" applyFont="1" applyFill="1" applyAlignment="1" applyProtection="1">
      <alignment horizontal="center" vertical="center"/>
      <protection/>
    </xf>
    <xf numFmtId="0" fontId="9" fillId="35" borderId="0" xfId="0" applyFont="1" applyFill="1" applyAlignment="1" applyProtection="1">
      <alignment horizontal="left" vertical="center"/>
      <protection/>
    </xf>
    <xf numFmtId="0" fontId="15" fillId="0" borderId="0" xfId="0" applyFont="1" applyAlignment="1" applyProtection="1">
      <alignment horizontal="left" vertical="center"/>
      <protection/>
    </xf>
    <xf numFmtId="0" fontId="20" fillId="0" borderId="21" xfId="0" applyFont="1" applyBorder="1" applyAlignment="1" applyProtection="1">
      <alignment horizontal="left" vertical="center"/>
      <protection/>
    </xf>
    <xf numFmtId="0" fontId="13" fillId="33" borderId="0" xfId="47" applyFont="1" applyFill="1" applyAlignment="1" applyProtection="1">
      <alignment horizontal="left"/>
      <protection/>
    </xf>
    <xf numFmtId="0" fontId="3" fillId="33" borderId="0" xfId="47" applyFont="1" applyFill="1" applyAlignment="1" applyProtection="1">
      <alignment horizontal="left"/>
      <protection/>
    </xf>
    <xf numFmtId="0" fontId="2" fillId="33" borderId="0" xfId="47" applyFont="1" applyFill="1" applyAlignment="1" applyProtection="1">
      <alignment horizontal="left"/>
      <protection/>
    </xf>
    <xf numFmtId="0" fontId="0" fillId="0" borderId="0" xfId="47" applyAlignment="1" applyProtection="1">
      <alignment horizontal="left" vertical="top"/>
      <protection/>
    </xf>
    <xf numFmtId="0" fontId="14" fillId="33" borderId="0" xfId="47" applyFont="1" applyFill="1" applyAlignment="1" applyProtection="1">
      <alignment horizontal="left" vertical="center"/>
      <protection/>
    </xf>
    <xf numFmtId="0" fontId="3" fillId="33" borderId="0" xfId="47" applyFont="1" applyFill="1" applyAlignment="1" applyProtection="1">
      <alignment horizontal="left" vertical="center"/>
      <protection/>
    </xf>
    <xf numFmtId="49" fontId="3" fillId="33" borderId="0" xfId="47" applyNumberFormat="1" applyFont="1" applyFill="1" applyAlignment="1" applyProtection="1">
      <alignment horizontal="left" vertical="center"/>
      <protection/>
    </xf>
    <xf numFmtId="0" fontId="3" fillId="34" borderId="58" xfId="47" applyFont="1" applyFill="1" applyBorder="1" applyAlignment="1" applyProtection="1">
      <alignment horizontal="center" vertical="center" wrapText="1"/>
      <protection/>
    </xf>
    <xf numFmtId="0" fontId="3" fillId="34" borderId="59" xfId="47" applyFont="1" applyFill="1" applyBorder="1" applyAlignment="1" applyProtection="1">
      <alignment horizontal="center" vertical="center" wrapText="1"/>
      <protection/>
    </xf>
    <xf numFmtId="0" fontId="2" fillId="34" borderId="35" xfId="47" applyFont="1" applyFill="1" applyBorder="1" applyAlignment="1" applyProtection="1">
      <alignment horizontal="center" vertical="center" wrapText="1"/>
      <protection/>
    </xf>
    <xf numFmtId="0" fontId="2" fillId="34" borderId="60" xfId="47" applyFont="1" applyFill="1" applyBorder="1" applyAlignment="1" applyProtection="1">
      <alignment horizontal="center" vertical="center" wrapText="1"/>
      <protection/>
    </xf>
    <xf numFmtId="164" fontId="3" fillId="34" borderId="47" xfId="47" applyNumberFormat="1" applyFont="1" applyFill="1" applyBorder="1" applyAlignment="1" applyProtection="1">
      <alignment horizontal="center" vertical="center"/>
      <protection/>
    </xf>
    <xf numFmtId="164" fontId="3" fillId="34" borderId="61" xfId="47" applyNumberFormat="1" applyFont="1" applyFill="1" applyBorder="1" applyAlignment="1" applyProtection="1">
      <alignment horizontal="center" vertical="center"/>
      <protection/>
    </xf>
    <xf numFmtId="164" fontId="2" fillId="34" borderId="40" xfId="47" applyNumberFormat="1" applyFont="1" applyFill="1" applyBorder="1" applyAlignment="1" applyProtection="1">
      <alignment horizontal="center" vertical="center"/>
      <protection/>
    </xf>
    <xf numFmtId="164" fontId="2" fillId="34" borderId="62" xfId="47" applyNumberFormat="1" applyFont="1" applyFill="1" applyBorder="1" applyAlignment="1" applyProtection="1">
      <alignment horizontal="center" vertical="center"/>
      <protection/>
    </xf>
    <xf numFmtId="0" fontId="2" fillId="33" borderId="14" xfId="47" applyFont="1" applyFill="1" applyBorder="1" applyAlignment="1" applyProtection="1">
      <alignment horizontal="left"/>
      <protection/>
    </xf>
    <xf numFmtId="0" fontId="2" fillId="0" borderId="0" xfId="47" applyFont="1" applyAlignment="1" applyProtection="1">
      <alignment horizontal="center" vertical="center"/>
      <protection/>
    </xf>
    <xf numFmtId="0" fontId="2" fillId="0" borderId="0" xfId="47" applyFont="1" applyAlignment="1" applyProtection="1">
      <alignment horizontal="left" vertical="center"/>
      <protection/>
    </xf>
    <xf numFmtId="0" fontId="9" fillId="0" borderId="0" xfId="47" applyFont="1" applyAlignment="1" applyProtection="1">
      <alignment horizontal="left" vertical="center" wrapText="1"/>
      <protection/>
    </xf>
    <xf numFmtId="167" fontId="2" fillId="0" borderId="0" xfId="47" applyNumberFormat="1" applyFont="1" applyAlignment="1" applyProtection="1">
      <alignment horizontal="right" vertical="center"/>
      <protection/>
    </xf>
    <xf numFmtId="166" fontId="2" fillId="0" borderId="0" xfId="47" applyNumberFormat="1" applyFont="1" applyFill="1" applyAlignment="1" applyProtection="1">
      <alignment horizontal="right" vertical="center"/>
      <protection/>
    </xf>
    <xf numFmtId="166" fontId="2" fillId="0" borderId="0" xfId="47" applyNumberFormat="1" applyFont="1" applyAlignment="1" applyProtection="1">
      <alignment horizontal="right" vertical="center"/>
      <protection/>
    </xf>
    <xf numFmtId="168" fontId="2" fillId="0" borderId="0" xfId="47" applyNumberFormat="1" applyFont="1" applyAlignment="1" applyProtection="1">
      <alignment horizontal="right" vertical="center"/>
      <protection/>
    </xf>
    <xf numFmtId="165" fontId="2" fillId="0" borderId="0" xfId="47" applyNumberFormat="1" applyFont="1" applyAlignment="1" applyProtection="1">
      <alignment horizontal="right" vertical="center"/>
      <protection/>
    </xf>
    <xf numFmtId="0" fontId="2" fillId="0" borderId="0" xfId="47" applyFont="1" applyFill="1" applyAlignment="1" applyProtection="1">
      <alignment horizontal="left" vertical="center"/>
      <protection/>
    </xf>
    <xf numFmtId="0" fontId="19" fillId="0" borderId="0" xfId="47" applyFont="1" applyFill="1" applyAlignment="1" applyProtection="1">
      <alignment horizontal="left" vertical="center"/>
      <protection/>
    </xf>
    <xf numFmtId="0" fontId="19" fillId="0" borderId="0" xfId="47" applyFont="1" applyFill="1" applyAlignment="1" applyProtection="1">
      <alignment horizontal="left" vertical="center" wrapText="1"/>
      <protection/>
    </xf>
    <xf numFmtId="0" fontId="19" fillId="0" borderId="0" xfId="47" applyFont="1" applyAlignment="1" applyProtection="1">
      <alignment horizontal="left" vertical="center"/>
      <protection/>
    </xf>
    <xf numFmtId="0" fontId="2" fillId="0" borderId="0" xfId="47" applyFont="1" applyFill="1" applyAlignment="1" applyProtection="1">
      <alignment horizontal="center" vertical="center"/>
      <protection/>
    </xf>
    <xf numFmtId="0" fontId="9" fillId="0" borderId="0" xfId="47" applyFont="1" applyFill="1" applyAlignment="1" applyProtection="1">
      <alignment horizontal="left" vertical="center" wrapText="1"/>
      <protection/>
    </xf>
    <xf numFmtId="167" fontId="2" fillId="0" borderId="0" xfId="47" applyNumberFormat="1" applyFont="1" applyFill="1" applyAlignment="1" applyProtection="1">
      <alignment horizontal="right" vertical="center"/>
      <protection/>
    </xf>
    <xf numFmtId="168" fontId="2" fillId="0" borderId="0" xfId="47" applyNumberFormat="1" applyFont="1" applyFill="1" applyAlignment="1" applyProtection="1">
      <alignment horizontal="right" vertical="center"/>
      <protection/>
    </xf>
    <xf numFmtId="0" fontId="17" fillId="0" borderId="0" xfId="47" applyFont="1" applyAlignment="1" applyProtection="1">
      <alignment horizontal="left" vertical="center"/>
      <protection/>
    </xf>
    <xf numFmtId="0" fontId="18" fillId="0" borderId="0" xfId="47" applyFont="1" applyAlignment="1" applyProtection="1">
      <alignment horizontal="left" vertical="center"/>
      <protection/>
    </xf>
    <xf numFmtId="166" fontId="18" fillId="0" borderId="0" xfId="47" applyNumberFormat="1" applyFont="1" applyAlignment="1" applyProtection="1">
      <alignment horizontal="right" vertical="center"/>
      <protection/>
    </xf>
    <xf numFmtId="167" fontId="18" fillId="0" borderId="0" xfId="47" applyNumberFormat="1" applyFont="1" applyAlignment="1" applyProtection="1">
      <alignment horizontal="right" vertical="center"/>
      <protection/>
    </xf>
    <xf numFmtId="0" fontId="19" fillId="0" borderId="0" xfId="47" applyFont="1" applyAlignment="1" applyProtection="1">
      <alignment horizontal="left" vertical="center" wrapText="1"/>
      <protection/>
    </xf>
    <xf numFmtId="49" fontId="3" fillId="33" borderId="0" xfId="0" applyNumberFormat="1" applyFont="1" applyFill="1" applyAlignment="1" applyProtection="1">
      <alignment horizontal="left" vertical="center"/>
      <protection/>
    </xf>
    <xf numFmtId="166" fontId="4" fillId="0" borderId="0" xfId="47" applyNumberFormat="1" applyFont="1" applyAlignment="1" applyProtection="1">
      <alignment horizontal="center" vertical="center"/>
      <protection/>
    </xf>
    <xf numFmtId="16" fontId="2" fillId="0" borderId="0" xfId="47" applyNumberFormat="1" applyFont="1" applyFill="1" applyAlignment="1" applyProtection="1">
      <alignment horizontal="center" vertical="center"/>
      <protection/>
    </xf>
    <xf numFmtId="0" fontId="9" fillId="0" borderId="0" xfId="47" applyFont="1" applyFill="1" applyAlignment="1" applyProtection="1">
      <alignment horizontal="center" vertical="center"/>
      <protection/>
    </xf>
    <xf numFmtId="0" fontId="9" fillId="0" borderId="0" xfId="47" applyFont="1" applyAlignment="1" applyProtection="1">
      <alignment horizontal="center" vertical="center"/>
      <protection/>
    </xf>
    <xf numFmtId="0" fontId="13" fillId="33" borderId="0" xfId="0" applyFont="1" applyFill="1" applyAlignment="1" applyProtection="1">
      <alignment horizontal="left"/>
      <protection/>
    </xf>
    <xf numFmtId="0" fontId="3" fillId="33" borderId="0" xfId="0" applyFont="1" applyFill="1" applyAlignment="1" applyProtection="1">
      <alignment horizontal="left"/>
      <protection/>
    </xf>
    <xf numFmtId="0" fontId="2" fillId="33" borderId="0" xfId="0" applyFont="1" applyFill="1" applyAlignment="1" applyProtection="1">
      <alignment horizontal="left"/>
      <protection/>
    </xf>
    <xf numFmtId="0" fontId="14" fillId="33" borderId="0" xfId="0" applyFont="1" applyFill="1" applyAlignment="1" applyProtection="1">
      <alignment horizontal="left" vertical="center"/>
      <protection/>
    </xf>
    <xf numFmtId="0" fontId="2" fillId="34" borderId="35" xfId="0" applyFont="1" applyFill="1" applyBorder="1" applyAlignment="1" applyProtection="1">
      <alignment horizontal="center" vertical="center" wrapText="1"/>
      <protection/>
    </xf>
    <xf numFmtId="0" fontId="2" fillId="34" borderId="60" xfId="0" applyFont="1" applyFill="1" applyBorder="1" applyAlignment="1" applyProtection="1">
      <alignment horizontal="center" vertical="center" wrapText="1"/>
      <protection/>
    </xf>
    <xf numFmtId="164" fontId="2" fillId="34" borderId="40" xfId="0" applyNumberFormat="1" applyFont="1" applyFill="1" applyBorder="1" applyAlignment="1" applyProtection="1">
      <alignment horizontal="center" vertical="center"/>
      <protection/>
    </xf>
    <xf numFmtId="164" fontId="2" fillId="34" borderId="62" xfId="0" applyNumberFormat="1" applyFont="1" applyFill="1" applyBorder="1" applyAlignment="1" applyProtection="1">
      <alignment horizontal="center" vertical="center"/>
      <protection/>
    </xf>
    <xf numFmtId="0" fontId="2" fillId="33" borderId="14" xfId="0" applyFont="1" applyFill="1" applyBorder="1" applyAlignment="1" applyProtection="1">
      <alignment horizontal="left"/>
      <protection/>
    </xf>
    <xf numFmtId="0" fontId="15" fillId="0" borderId="11" xfId="0" applyFont="1" applyBorder="1" applyAlignment="1" applyProtection="1">
      <alignment horizontal="left" vertical="center"/>
      <protection/>
    </xf>
    <xf numFmtId="0" fontId="15" fillId="0" borderId="11" xfId="0" applyFont="1" applyBorder="1" applyAlignment="1" applyProtection="1">
      <alignment horizontal="center" vertical="center"/>
      <protection/>
    </xf>
    <xf numFmtId="166" fontId="15" fillId="0" borderId="11" xfId="0" applyNumberFormat="1" applyFont="1" applyBorder="1" applyAlignment="1" applyProtection="1">
      <alignment horizontal="right" vertical="center"/>
      <protection/>
    </xf>
    <xf numFmtId="167" fontId="15" fillId="0" borderId="11" xfId="0" applyNumberFormat="1" applyFont="1" applyBorder="1" applyAlignment="1" applyProtection="1">
      <alignment horizontal="right" vertical="center"/>
      <protection/>
    </xf>
    <xf numFmtId="0" fontId="9" fillId="0" borderId="0" xfId="0" applyFont="1" applyAlignment="1" applyProtection="1">
      <alignment horizontal="left" vertical="center"/>
      <protection/>
    </xf>
    <xf numFmtId="0" fontId="15" fillId="0" borderId="0" xfId="0" applyFont="1" applyAlignment="1" applyProtection="1">
      <alignment horizontal="left" vertical="center"/>
      <protection/>
    </xf>
    <xf numFmtId="0" fontId="16" fillId="0" borderId="0" xfId="0" applyFont="1" applyAlignment="1" applyProtection="1">
      <alignment horizontal="center" vertical="center"/>
      <protection/>
    </xf>
    <xf numFmtId="0" fontId="16" fillId="0" borderId="0" xfId="0" applyFont="1" applyAlignment="1" applyProtection="1">
      <alignment horizontal="left" vertical="center"/>
      <protection/>
    </xf>
    <xf numFmtId="166" fontId="16" fillId="0" borderId="0" xfId="0" applyNumberFormat="1" applyFont="1" applyAlignment="1" applyProtection="1">
      <alignment horizontal="right" vertical="center"/>
      <protection/>
    </xf>
    <xf numFmtId="167" fontId="16" fillId="0" borderId="0" xfId="0" applyNumberFormat="1" applyFont="1" applyAlignment="1" applyProtection="1">
      <alignment horizontal="right" vertical="center"/>
      <protection/>
    </xf>
    <xf numFmtId="0" fontId="2" fillId="0" borderId="0" xfId="0" applyFont="1" applyAlignment="1" applyProtection="1">
      <alignment horizontal="center" vertical="center"/>
      <protection/>
    </xf>
    <xf numFmtId="0" fontId="2" fillId="0" borderId="0" xfId="0" applyFont="1" applyAlignment="1" applyProtection="1">
      <alignment horizontal="left" vertical="center" wrapText="1"/>
      <protection/>
    </xf>
    <xf numFmtId="167" fontId="2" fillId="0" borderId="0" xfId="0" applyNumberFormat="1" applyFont="1" applyAlignment="1" applyProtection="1">
      <alignment horizontal="right" vertical="center"/>
      <protection/>
    </xf>
    <xf numFmtId="166" fontId="2" fillId="0" borderId="0" xfId="0" applyNumberFormat="1" applyFont="1" applyAlignment="1" applyProtection="1">
      <alignment horizontal="right" vertical="center"/>
      <protection/>
    </xf>
    <xf numFmtId="168" fontId="2" fillId="0" borderId="0" xfId="0" applyNumberFormat="1" applyFont="1" applyAlignment="1" applyProtection="1">
      <alignment horizontal="right" vertical="center"/>
      <protection/>
    </xf>
    <xf numFmtId="165" fontId="2" fillId="0" borderId="0" xfId="0" applyNumberFormat="1" applyFont="1" applyAlignment="1" applyProtection="1">
      <alignment horizontal="right" vertical="center"/>
      <protection/>
    </xf>
    <xf numFmtId="0" fontId="19" fillId="0" borderId="0" xfId="0" applyFont="1" applyAlignment="1" applyProtection="1">
      <alignment horizontal="left" vertical="center"/>
      <protection/>
    </xf>
    <xf numFmtId="165" fontId="19" fillId="0" borderId="0" xfId="0" applyNumberFormat="1" applyFont="1" applyAlignment="1" applyProtection="1">
      <alignment horizontal="right" vertical="top"/>
      <protection/>
    </xf>
    <xf numFmtId="0" fontId="24" fillId="0" borderId="0" xfId="0" applyFont="1" applyAlignment="1" applyProtection="1">
      <alignment horizontal="left" vertical="center"/>
      <protection/>
    </xf>
    <xf numFmtId="167" fontId="24" fillId="0" borderId="0" xfId="0" applyNumberFormat="1" applyFont="1" applyAlignment="1" applyProtection="1">
      <alignment horizontal="right" vertical="center"/>
      <protection/>
    </xf>
    <xf numFmtId="0" fontId="25" fillId="0" borderId="0" xfId="0" applyFont="1" applyAlignment="1" applyProtection="1">
      <alignment horizontal="left" vertical="center"/>
      <protection/>
    </xf>
    <xf numFmtId="167" fontId="25" fillId="0" borderId="0" xfId="0" applyNumberFormat="1" applyFont="1" applyAlignment="1" applyProtection="1">
      <alignment horizontal="right" vertical="center"/>
      <protection/>
    </xf>
    <xf numFmtId="167" fontId="19" fillId="0" borderId="0" xfId="0" applyNumberFormat="1" applyFont="1" applyAlignment="1" applyProtection="1">
      <alignment horizontal="right" vertical="top"/>
      <protection/>
    </xf>
    <xf numFmtId="0" fontId="17" fillId="0" borderId="0" xfId="0" applyFont="1" applyAlignment="1" applyProtection="1">
      <alignment horizontal="left" vertical="center"/>
      <protection/>
    </xf>
    <xf numFmtId="0" fontId="18" fillId="0" borderId="0" xfId="0" applyFont="1" applyAlignment="1" applyProtection="1">
      <alignment horizontal="left" vertical="center"/>
      <protection/>
    </xf>
    <xf numFmtId="166" fontId="18" fillId="0" borderId="0" xfId="0" applyNumberFormat="1" applyFont="1" applyAlignment="1" applyProtection="1">
      <alignment horizontal="right" vertical="center"/>
      <protection/>
    </xf>
    <xf numFmtId="167" fontId="18" fillId="0" borderId="0" xfId="0" applyNumberFormat="1" applyFont="1" applyAlignment="1" applyProtection="1">
      <alignment horizontal="right" vertical="center"/>
      <protection/>
    </xf>
    <xf numFmtId="0" fontId="26" fillId="0" borderId="0" xfId="0" applyFont="1" applyAlignment="1" applyProtection="1">
      <alignment horizontal="center" vertical="center"/>
      <protection/>
    </xf>
    <xf numFmtId="0" fontId="26" fillId="0" borderId="0" xfId="0" applyFont="1" applyAlignment="1" applyProtection="1">
      <alignment horizontal="left" vertical="center"/>
      <protection/>
    </xf>
    <xf numFmtId="0" fontId="26" fillId="0" borderId="0" xfId="0" applyFont="1" applyAlignment="1" applyProtection="1">
      <alignment horizontal="left" vertical="center" wrapText="1"/>
      <protection/>
    </xf>
    <xf numFmtId="167" fontId="26" fillId="0" borderId="0" xfId="0" applyNumberFormat="1" applyFont="1" applyAlignment="1" applyProtection="1">
      <alignment horizontal="right" vertical="center"/>
      <protection/>
    </xf>
    <xf numFmtId="166" fontId="26" fillId="0" borderId="0" xfId="0" applyNumberFormat="1" applyFont="1" applyAlignment="1" applyProtection="1">
      <alignment horizontal="right" vertical="center"/>
      <protection/>
    </xf>
    <xf numFmtId="168" fontId="26" fillId="0" borderId="0" xfId="0" applyNumberFormat="1" applyFont="1" applyAlignment="1" applyProtection="1">
      <alignment horizontal="right" vertical="center"/>
      <protection/>
    </xf>
    <xf numFmtId="165" fontId="26" fillId="0" borderId="0" xfId="0" applyNumberFormat="1" applyFont="1" applyAlignment="1" applyProtection="1">
      <alignment horizontal="right" vertical="center"/>
      <protection/>
    </xf>
    <xf numFmtId="0" fontId="27" fillId="0" borderId="0" xfId="0" applyFont="1" applyAlignment="1" applyProtection="1">
      <alignment horizontal="center" vertical="center"/>
      <protection/>
    </xf>
    <xf numFmtId="0" fontId="27" fillId="0" borderId="0" xfId="0" applyFont="1" applyAlignment="1" applyProtection="1">
      <alignment horizontal="left" vertical="center"/>
      <protection/>
    </xf>
    <xf numFmtId="166" fontId="27" fillId="0" borderId="0" xfId="0" applyNumberFormat="1" applyFont="1" applyAlignment="1" applyProtection="1">
      <alignment horizontal="right" vertical="center"/>
      <protection/>
    </xf>
    <xf numFmtId="167" fontId="27" fillId="0" borderId="0" xfId="0" applyNumberFormat="1" applyFont="1" applyAlignment="1" applyProtection="1">
      <alignment horizontal="right" vertical="center"/>
      <protection/>
    </xf>
    <xf numFmtId="0" fontId="15" fillId="0" borderId="0" xfId="0" applyFont="1" applyAlignment="1" applyProtection="1">
      <alignment horizontal="center" vertical="center"/>
      <protection/>
    </xf>
    <xf numFmtId="166" fontId="15" fillId="0" borderId="0" xfId="0" applyNumberFormat="1" applyFont="1" applyAlignment="1" applyProtection="1">
      <alignment horizontal="right" vertical="center"/>
      <protection/>
    </xf>
    <xf numFmtId="167" fontId="15" fillId="0" borderId="0" xfId="0" applyNumberFormat="1" applyFont="1" applyAlignment="1" applyProtection="1">
      <alignment horizontal="right" vertical="center"/>
      <protection/>
    </xf>
    <xf numFmtId="0" fontId="28" fillId="0" borderId="0" xfId="48" applyFont="1" applyAlignment="1">
      <alignment/>
      <protection/>
    </xf>
    <xf numFmtId="0" fontId="29" fillId="0" borderId="0" xfId="51" applyFont="1" applyFill="1" applyAlignment="1" applyProtection="1">
      <alignment horizontal="left"/>
      <protection/>
    </xf>
    <xf numFmtId="0" fontId="2" fillId="0" borderId="0" xfId="51" applyFont="1" applyFill="1" applyAlignment="1" applyProtection="1">
      <alignment horizontal="left"/>
      <protection/>
    </xf>
    <xf numFmtId="0" fontId="2" fillId="0" borderId="0" xfId="51" applyFont="1" applyFill="1" applyAlignment="1" applyProtection="1">
      <alignment horizontal="center"/>
      <protection/>
    </xf>
    <xf numFmtId="0" fontId="30" fillId="0" borderId="0" xfId="51" applyFont="1" applyFill="1" applyAlignment="1" applyProtection="1">
      <alignment horizontal="center"/>
      <protection/>
    </xf>
    <xf numFmtId="0" fontId="2" fillId="0" borderId="0" xfId="51" applyFont="1" applyFill="1" applyAlignment="1" applyProtection="1">
      <alignment/>
      <protection/>
    </xf>
    <xf numFmtId="0" fontId="31" fillId="0" borderId="0" xfId="51" applyFont="1" applyFill="1" applyAlignment="1" applyProtection="1">
      <alignment horizontal="right" indent="1"/>
      <protection/>
    </xf>
    <xf numFmtId="172" fontId="32" fillId="0" borderId="0" xfId="51" applyNumberFormat="1" applyFont="1" applyFill="1" applyAlignment="1" applyProtection="1">
      <alignment horizontal="center"/>
      <protection/>
    </xf>
    <xf numFmtId="0" fontId="32" fillId="0" borderId="0" xfId="51" applyFont="1" applyFill="1" applyAlignment="1" applyProtection="1">
      <alignment horizontal="left"/>
      <protection/>
    </xf>
    <xf numFmtId="0" fontId="33" fillId="0" borderId="0" xfId="51" applyFont="1" applyFill="1" applyAlignment="1" applyProtection="1">
      <alignment horizontal="left"/>
      <protection/>
    </xf>
    <xf numFmtId="0" fontId="34" fillId="0" borderId="0" xfId="56" applyFont="1" applyAlignment="1">
      <alignment vertical="top"/>
      <protection locked="0"/>
    </xf>
    <xf numFmtId="0" fontId="35" fillId="0" borderId="0" xfId="48" applyFont="1" applyAlignment="1">
      <alignment/>
      <protection/>
    </xf>
    <xf numFmtId="2" fontId="34" fillId="0" borderId="0" xfId="48" applyNumberFormat="1" applyFont="1" applyAlignment="1">
      <alignment/>
      <protection/>
    </xf>
    <xf numFmtId="0" fontId="34" fillId="0" borderId="0" xfId="48" applyFont="1" applyAlignment="1">
      <alignment/>
      <protection/>
    </xf>
    <xf numFmtId="0" fontId="32" fillId="0" borderId="0" xfId="48" applyFont="1" applyAlignment="1">
      <alignment/>
      <protection/>
    </xf>
    <xf numFmtId="3" fontId="34" fillId="0" borderId="0" xfId="48" applyNumberFormat="1" applyFont="1" applyAlignment="1">
      <alignment/>
      <protection/>
    </xf>
    <xf numFmtId="0" fontId="32" fillId="0" borderId="0" xfId="48" applyFont="1" applyAlignment="1">
      <alignment horizontal="left"/>
      <protection/>
    </xf>
    <xf numFmtId="0" fontId="35" fillId="0" borderId="0" xfId="48" applyFont="1" applyAlignment="1">
      <alignment horizontal="center"/>
      <protection/>
    </xf>
    <xf numFmtId="0" fontId="36" fillId="0" borderId="0" xfId="48" applyFont="1" applyAlignment="1">
      <alignment/>
      <protection/>
    </xf>
    <xf numFmtId="172" fontId="34" fillId="0" borderId="0" xfId="48" applyNumberFormat="1" applyFont="1" applyAlignment="1">
      <alignment horizontal="center"/>
      <protection/>
    </xf>
    <xf numFmtId="173" fontId="34" fillId="0" borderId="0" xfId="48" applyNumberFormat="1" applyFont="1" applyAlignment="1">
      <alignment horizontal="right"/>
      <protection/>
    </xf>
    <xf numFmtId="173" fontId="35" fillId="0" borderId="0" xfId="48" applyNumberFormat="1" applyFont="1" applyAlignment="1">
      <alignment horizontal="right"/>
      <protection/>
    </xf>
    <xf numFmtId="0" fontId="8" fillId="0" borderId="0" xfId="51" applyFont="1" applyFill="1" applyAlignment="1" applyProtection="1">
      <alignment horizontal="left" vertical="center"/>
      <protection/>
    </xf>
    <xf numFmtId="0" fontId="8" fillId="0" borderId="0" xfId="51" applyFont="1" applyFill="1" applyAlignment="1" applyProtection="1">
      <alignment horizontal="left"/>
      <protection/>
    </xf>
    <xf numFmtId="0" fontId="8" fillId="0" borderId="0" xfId="51" applyFont="1" applyFill="1" applyAlignment="1" applyProtection="1">
      <alignment horizontal="center" vertical="center"/>
      <protection/>
    </xf>
    <xf numFmtId="0" fontId="8" fillId="0" borderId="0" xfId="51" applyFont="1" applyFill="1" applyAlignment="1" applyProtection="1">
      <alignment vertical="center"/>
      <protection/>
    </xf>
    <xf numFmtId="0" fontId="37" fillId="0" borderId="0" xfId="51" applyFont="1" applyFill="1" applyAlignment="1" applyProtection="1">
      <alignment horizontal="left" vertical="center"/>
      <protection/>
    </xf>
    <xf numFmtId="0" fontId="2" fillId="0" borderId="0" xfId="51" applyFont="1" applyFill="1" applyAlignment="1" applyProtection="1">
      <alignment horizontal="left" vertical="center"/>
      <protection/>
    </xf>
    <xf numFmtId="0" fontId="31" fillId="0" borderId="0" xfId="51" applyFont="1" applyFill="1" applyAlignment="1" applyProtection="1">
      <alignment horizontal="right" vertical="center" indent="1"/>
      <protection/>
    </xf>
    <xf numFmtId="172" fontId="32" fillId="0" borderId="0" xfId="51" applyNumberFormat="1" applyFont="1" applyFill="1" applyAlignment="1" applyProtection="1">
      <alignment horizontal="center" vertical="center"/>
      <protection/>
    </xf>
    <xf numFmtId="0" fontId="32" fillId="0" borderId="0" xfId="51" applyFont="1" applyFill="1" applyAlignment="1" applyProtection="1">
      <alignment horizontal="left" vertical="center"/>
      <protection/>
    </xf>
    <xf numFmtId="0" fontId="34" fillId="0" borderId="0" xfId="48" applyFont="1" applyFill="1" applyAlignment="1">
      <alignment/>
      <protection/>
    </xf>
    <xf numFmtId="0" fontId="8" fillId="0" borderId="0" xfId="56" applyFont="1" applyFill="1" applyAlignment="1" applyProtection="1">
      <alignment horizontal="left" vertical="center"/>
      <protection/>
    </xf>
    <xf numFmtId="0" fontId="8" fillId="0" borderId="0" xfId="56" applyFont="1" applyFill="1" applyAlignment="1" applyProtection="1">
      <alignment horizontal="center" vertical="center"/>
      <protection/>
    </xf>
    <xf numFmtId="14" fontId="8" fillId="0" borderId="0" xfId="56" applyNumberFormat="1" applyFont="1" applyFill="1" applyAlignment="1" applyProtection="1">
      <alignment horizontal="left" vertical="center"/>
      <protection/>
    </xf>
    <xf numFmtId="14" fontId="8" fillId="0" borderId="0" xfId="56" applyNumberFormat="1" applyFont="1" applyFill="1" applyAlignment="1" applyProtection="1">
      <alignment horizontal="center" vertical="center"/>
      <protection/>
    </xf>
    <xf numFmtId="0" fontId="28" fillId="0" borderId="0" xfId="48" applyFont="1" applyAlignment="1">
      <alignment wrapText="1"/>
      <protection/>
    </xf>
    <xf numFmtId="0" fontId="32" fillId="36" borderId="0" xfId="51" applyFont="1" applyFill="1" applyAlignment="1" applyProtection="1">
      <alignment horizontal="left" wrapText="1"/>
      <protection/>
    </xf>
    <xf numFmtId="0" fontId="32" fillId="36" borderId="0" xfId="56" applyFont="1" applyFill="1" applyAlignment="1" applyProtection="1">
      <alignment horizontal="left" wrapText="1"/>
      <protection/>
    </xf>
    <xf numFmtId="0" fontId="32" fillId="36" borderId="0" xfId="56" applyFont="1" applyFill="1" applyAlignment="1" applyProtection="1">
      <alignment horizontal="center" wrapText="1"/>
      <protection/>
    </xf>
    <xf numFmtId="0" fontId="36" fillId="36" borderId="0" xfId="56" applyFont="1" applyFill="1" applyAlignment="1" applyProtection="1">
      <alignment horizontal="center" wrapText="1"/>
      <protection/>
    </xf>
    <xf numFmtId="0" fontId="32" fillId="36" borderId="0" xfId="51" applyFont="1" applyFill="1" applyAlignment="1" applyProtection="1">
      <alignment wrapText="1"/>
      <protection/>
    </xf>
    <xf numFmtId="0" fontId="31" fillId="36" borderId="0" xfId="51" applyFont="1" applyFill="1" applyAlignment="1" applyProtection="1">
      <alignment horizontal="right" wrapText="1" indent="1"/>
      <protection/>
    </xf>
    <xf numFmtId="172" fontId="32" fillId="36" borderId="0" xfId="51" applyNumberFormat="1" applyFont="1" applyFill="1" applyAlignment="1" applyProtection="1">
      <alignment horizontal="center" wrapText="1"/>
      <protection/>
    </xf>
    <xf numFmtId="0" fontId="33" fillId="36" borderId="0" xfId="51" applyFont="1" applyFill="1" applyAlignment="1" applyProtection="1">
      <alignment horizontal="left" wrapText="1"/>
      <protection/>
    </xf>
    <xf numFmtId="0" fontId="34" fillId="0" borderId="0" xfId="56" applyFont="1" applyAlignment="1">
      <alignment vertical="top" wrapText="1"/>
      <protection locked="0"/>
    </xf>
    <xf numFmtId="0" fontId="35" fillId="0" borderId="0" xfId="48" applyFont="1" applyAlignment="1">
      <alignment wrapText="1"/>
      <protection/>
    </xf>
    <xf numFmtId="2" fontId="34" fillId="0" borderId="0" xfId="48" applyNumberFormat="1" applyFont="1" applyAlignment="1">
      <alignment wrapText="1"/>
      <protection/>
    </xf>
    <xf numFmtId="0" fontId="34" fillId="0" borderId="0" xfId="48" applyFont="1" applyAlignment="1">
      <alignment wrapText="1"/>
      <protection/>
    </xf>
    <xf numFmtId="0" fontId="32" fillId="0" borderId="0" xfId="48" applyFont="1" applyAlignment="1">
      <alignment wrapText="1"/>
      <protection/>
    </xf>
    <xf numFmtId="3" fontId="34" fillId="0" borderId="0" xfId="48" applyNumberFormat="1" applyFont="1" applyAlignment="1">
      <alignment wrapText="1"/>
      <protection/>
    </xf>
    <xf numFmtId="0" fontId="32" fillId="0" borderId="0" xfId="48" applyFont="1" applyAlignment="1">
      <alignment horizontal="left" wrapText="1"/>
      <protection/>
    </xf>
    <xf numFmtId="0" fontId="35" fillId="0" borderId="0" xfId="48" applyFont="1" applyAlignment="1">
      <alignment horizontal="center" wrapText="1"/>
      <protection/>
    </xf>
    <xf numFmtId="0" fontId="36" fillId="0" borderId="0" xfId="48" applyFont="1" applyAlignment="1">
      <alignment wrapText="1"/>
      <protection/>
    </xf>
    <xf numFmtId="172" fontId="34" fillId="0" borderId="0" xfId="48" applyNumberFormat="1" applyFont="1" applyAlignment="1">
      <alignment horizontal="center" wrapText="1"/>
      <protection/>
    </xf>
    <xf numFmtId="173" fontId="34" fillId="0" borderId="0" xfId="48" applyNumberFormat="1" applyFont="1" applyAlignment="1">
      <alignment horizontal="right" wrapText="1"/>
      <protection/>
    </xf>
    <xf numFmtId="173" fontId="35" fillId="0" borderId="0" xfId="48" applyNumberFormat="1" applyFont="1" applyAlignment="1">
      <alignment horizontal="right" wrapText="1"/>
      <protection/>
    </xf>
    <xf numFmtId="0" fontId="35" fillId="0" borderId="0" xfId="48" applyFont="1" applyBorder="1" applyAlignment="1">
      <alignment horizontal="center" vertical="center" wrapText="1"/>
      <protection/>
    </xf>
    <xf numFmtId="0" fontId="30" fillId="0" borderId="63" xfId="48" applyFont="1" applyBorder="1" applyAlignment="1">
      <alignment horizontal="center" vertical="center" textRotation="90" wrapText="1"/>
      <protection/>
    </xf>
    <xf numFmtId="0" fontId="30" fillId="0" borderId="64" xfId="48" applyFont="1" applyBorder="1" applyAlignment="1">
      <alignment horizontal="center" vertical="center" textRotation="90" wrapText="1"/>
      <protection/>
    </xf>
    <xf numFmtId="0" fontId="30" fillId="0" borderId="65" xfId="48" applyFont="1" applyBorder="1" applyAlignment="1">
      <alignment vertical="center" textRotation="90" wrapText="1"/>
      <protection/>
    </xf>
    <xf numFmtId="0" fontId="30" fillId="0" borderId="64" xfId="48" applyFont="1" applyBorder="1" applyAlignment="1">
      <alignment vertical="center" textRotation="90" wrapText="1"/>
      <protection/>
    </xf>
    <xf numFmtId="172" fontId="38" fillId="0" borderId="66" xfId="48" applyNumberFormat="1" applyFont="1" applyBorder="1" applyAlignment="1">
      <alignment horizontal="center" vertical="center" textRotation="90" wrapText="1"/>
      <protection/>
    </xf>
    <xf numFmtId="3" fontId="38" fillId="0" borderId="67" xfId="48" applyNumberFormat="1" applyFont="1" applyBorder="1" applyAlignment="1">
      <alignment vertical="center" textRotation="90" wrapText="1"/>
      <protection/>
    </xf>
    <xf numFmtId="3" fontId="38" fillId="0" borderId="67" xfId="48" applyNumberFormat="1" applyFont="1" applyBorder="1" applyAlignment="1">
      <alignment horizontal="center" vertical="center" textRotation="90" wrapText="1"/>
      <protection/>
    </xf>
    <xf numFmtId="3" fontId="30" fillId="37" borderId="68" xfId="48" applyNumberFormat="1" applyFont="1" applyFill="1" applyBorder="1" applyAlignment="1">
      <alignment horizontal="center" vertical="center" textRotation="90" wrapText="1"/>
      <protection/>
    </xf>
    <xf numFmtId="0" fontId="38" fillId="0" borderId="64" xfId="48" applyFont="1" applyBorder="1" applyAlignment="1">
      <alignment horizontal="center" vertical="center" textRotation="90" wrapText="1"/>
      <protection/>
    </xf>
    <xf numFmtId="0" fontId="38" fillId="0" borderId="69" xfId="48" applyFont="1" applyBorder="1" applyAlignment="1">
      <alignment horizontal="center" vertical="center" textRotation="90" wrapText="1"/>
      <protection/>
    </xf>
    <xf numFmtId="2" fontId="38" fillId="0" borderId="64" xfId="48" applyNumberFormat="1" applyFont="1" applyBorder="1" applyAlignment="1">
      <alignment horizontal="center" vertical="center" textRotation="90" wrapText="1"/>
      <protection/>
    </xf>
    <xf numFmtId="3" fontId="30" fillId="0" borderId="64" xfId="48" applyNumberFormat="1" applyFont="1" applyBorder="1" applyAlignment="1">
      <alignment horizontal="center" vertical="center" textRotation="90" wrapText="1"/>
      <protection/>
    </xf>
    <xf numFmtId="3" fontId="30" fillId="0" borderId="65" xfId="48" applyNumberFormat="1" applyFont="1" applyBorder="1" applyAlignment="1">
      <alignment horizontal="center" vertical="center" textRotation="90" wrapText="1"/>
      <protection/>
    </xf>
    <xf numFmtId="172" fontId="38" fillId="0" borderId="70" xfId="48" applyNumberFormat="1" applyFont="1" applyBorder="1" applyAlignment="1">
      <alignment horizontal="center" vertical="center" textRotation="90" wrapText="1"/>
      <protection/>
    </xf>
    <xf numFmtId="3" fontId="30" fillId="0" borderId="67" xfId="48" applyNumberFormat="1" applyFont="1" applyBorder="1" applyAlignment="1">
      <alignment horizontal="center" vertical="center" textRotation="90" wrapText="1"/>
      <protection/>
    </xf>
    <xf numFmtId="49" fontId="30" fillId="0" borderId="67" xfId="48" applyNumberFormat="1" applyFont="1" applyBorder="1" applyAlignment="1">
      <alignment horizontal="center" vertical="center" textRotation="90" wrapText="1"/>
      <protection/>
    </xf>
    <xf numFmtId="174" fontId="38" fillId="0" borderId="67" xfId="48" applyNumberFormat="1" applyFont="1" applyBorder="1" applyAlignment="1">
      <alignment horizontal="center" vertical="center" textRotation="90" wrapText="1"/>
      <protection/>
    </xf>
    <xf numFmtId="174" fontId="38" fillId="0" borderId="71" xfId="48" applyNumberFormat="1" applyFont="1" applyBorder="1" applyAlignment="1">
      <alignment horizontal="center" vertical="center" textRotation="90" wrapText="1"/>
      <protection/>
    </xf>
    <xf numFmtId="174" fontId="30" fillId="0" borderId="66" xfId="48" applyNumberFormat="1" applyFont="1" applyBorder="1" applyAlignment="1">
      <alignment horizontal="center" vertical="center" textRotation="90" wrapText="1"/>
      <protection/>
    </xf>
    <xf numFmtId="3" fontId="30" fillId="0" borderId="71" xfId="48" applyNumberFormat="1" applyFont="1" applyBorder="1" applyAlignment="1">
      <alignment horizontal="center" vertical="center" textRotation="90" wrapText="1"/>
      <protection/>
    </xf>
    <xf numFmtId="3" fontId="30" fillId="0" borderId="70" xfId="48" applyNumberFormat="1" applyFont="1" applyBorder="1" applyAlignment="1">
      <alignment horizontal="center" vertical="center" textRotation="90" wrapText="1"/>
      <protection/>
    </xf>
    <xf numFmtId="3" fontId="38" fillId="0" borderId="70" xfId="48" applyNumberFormat="1" applyFont="1" applyBorder="1" applyAlignment="1">
      <alignment horizontal="left" vertical="center" textRotation="90" wrapText="1"/>
      <protection/>
    </xf>
    <xf numFmtId="3" fontId="30" fillId="0" borderId="72" xfId="48" applyNumberFormat="1" applyFont="1" applyBorder="1" applyAlignment="1">
      <alignment horizontal="center" vertical="center" textRotation="90" wrapText="1"/>
      <protection/>
    </xf>
    <xf numFmtId="3" fontId="38" fillId="0" borderId="68" xfId="48" applyNumberFormat="1" applyFont="1" applyBorder="1" applyAlignment="1">
      <alignment horizontal="center" vertical="center" textRotation="90" wrapText="1"/>
      <protection/>
    </xf>
    <xf numFmtId="3" fontId="30" fillId="0" borderId="66" xfId="48" applyNumberFormat="1" applyFont="1" applyBorder="1" applyAlignment="1">
      <alignment vertical="center" textRotation="90" wrapText="1"/>
      <protection/>
    </xf>
    <xf numFmtId="3" fontId="30" fillId="0" borderId="67" xfId="48" applyNumberFormat="1" applyFont="1" applyBorder="1" applyAlignment="1">
      <alignment vertical="center" textRotation="90" wrapText="1"/>
      <protection/>
    </xf>
    <xf numFmtId="3" fontId="30" fillId="0" borderId="68" xfId="48" applyNumberFormat="1" applyFont="1" applyBorder="1" applyAlignment="1">
      <alignment vertical="center" textRotation="90" wrapText="1"/>
      <protection/>
    </xf>
    <xf numFmtId="3" fontId="38" fillId="0" borderId="73" xfId="48" applyNumberFormat="1" applyFont="1" applyBorder="1" applyAlignment="1">
      <alignment horizontal="center" vertical="center" textRotation="90" wrapText="1"/>
      <protection/>
    </xf>
    <xf numFmtId="172" fontId="38" fillId="0" borderId="74" xfId="48" applyNumberFormat="1" applyFont="1" applyBorder="1" applyAlignment="1">
      <alignment horizontal="center" vertical="center" textRotation="90" wrapText="1"/>
      <protection/>
    </xf>
    <xf numFmtId="4" fontId="38" fillId="0" borderId="66" xfId="48" applyNumberFormat="1" applyFont="1" applyBorder="1" applyAlignment="1">
      <alignment horizontal="center" vertical="center" textRotation="90" wrapText="1"/>
      <protection/>
    </xf>
    <xf numFmtId="0" fontId="38" fillId="0" borderId="68" xfId="57" applyFont="1" applyBorder="1" applyAlignment="1">
      <alignment horizontal="center" vertical="center" textRotation="90" wrapText="1"/>
      <protection/>
    </xf>
    <xf numFmtId="0" fontId="30" fillId="0" borderId="71" xfId="57" applyFont="1" applyBorder="1" applyAlignment="1">
      <alignment horizontal="center" vertical="center" textRotation="90" wrapText="1"/>
      <protection/>
    </xf>
    <xf numFmtId="4" fontId="38" fillId="0" borderId="67" xfId="48" applyNumberFormat="1" applyFont="1" applyBorder="1" applyAlignment="1">
      <alignment horizontal="center" vertical="center" textRotation="90" wrapText="1"/>
      <protection/>
    </xf>
    <xf numFmtId="4" fontId="38" fillId="0" borderId="71" xfId="48" applyNumberFormat="1" applyFont="1" applyBorder="1" applyAlignment="1">
      <alignment horizontal="center" vertical="center" textRotation="90" wrapText="1"/>
      <protection/>
    </xf>
    <xf numFmtId="0" fontId="34" fillId="0" borderId="0" xfId="48" applyFont="1" applyBorder="1" applyAlignment="1">
      <alignment horizontal="right" vertical="center" wrapText="1"/>
      <protection/>
    </xf>
    <xf numFmtId="0" fontId="36" fillId="0" borderId="75" xfId="48" applyFont="1" applyBorder="1" applyAlignment="1">
      <alignment horizontal="center" vertical="center" wrapText="1"/>
      <protection/>
    </xf>
    <xf numFmtId="172" fontId="36" fillId="0" borderId="75" xfId="48" applyNumberFormat="1" applyFont="1" applyBorder="1" applyAlignment="1">
      <alignment horizontal="center" vertical="center" wrapText="1"/>
      <protection/>
    </xf>
    <xf numFmtId="3" fontId="36" fillId="0" borderId="75" xfId="48" applyNumberFormat="1" applyFont="1" applyBorder="1" applyAlignment="1">
      <alignment horizontal="center" vertical="center" wrapText="1"/>
      <protection/>
    </xf>
    <xf numFmtId="3" fontId="36" fillId="37" borderId="75" xfId="48" applyNumberFormat="1" applyFont="1" applyFill="1" applyBorder="1" applyAlignment="1">
      <alignment horizontal="center" vertical="center" wrapText="1"/>
      <protection/>
    </xf>
    <xf numFmtId="2" fontId="36" fillId="0" borderId="75" xfId="48" applyNumberFormat="1" applyFont="1" applyBorder="1" applyAlignment="1">
      <alignment horizontal="center" vertical="center" wrapText="1"/>
      <protection/>
    </xf>
    <xf numFmtId="3" fontId="36" fillId="0" borderId="15" xfId="48" applyNumberFormat="1" applyFont="1" applyBorder="1" applyAlignment="1">
      <alignment horizontal="center" vertical="center" wrapText="1"/>
      <protection/>
    </xf>
    <xf numFmtId="172" fontId="36" fillId="0" borderId="76" xfId="48" applyNumberFormat="1" applyFont="1" applyBorder="1" applyAlignment="1">
      <alignment horizontal="center" vertical="center" wrapText="1"/>
      <protection/>
    </xf>
    <xf numFmtId="49" fontId="36" fillId="0" borderId="75" xfId="48" applyNumberFormat="1" applyFont="1" applyBorder="1" applyAlignment="1">
      <alignment horizontal="center" vertical="center" wrapText="1"/>
      <protection/>
    </xf>
    <xf numFmtId="174" fontId="36" fillId="0" borderId="75" xfId="48" applyNumberFormat="1" applyFont="1" applyBorder="1" applyAlignment="1">
      <alignment horizontal="center" vertical="center" wrapText="1"/>
      <protection/>
    </xf>
    <xf numFmtId="174" fontId="36" fillId="0" borderId="77" xfId="48" applyNumberFormat="1" applyFont="1" applyBorder="1" applyAlignment="1">
      <alignment horizontal="center" vertical="center" wrapText="1"/>
      <protection/>
    </xf>
    <xf numFmtId="174" fontId="36" fillId="0" borderId="76" xfId="48" applyNumberFormat="1" applyFont="1" applyBorder="1" applyAlignment="1">
      <alignment horizontal="center" vertical="center" wrapText="1"/>
      <protection/>
    </xf>
    <xf numFmtId="3" fontId="36" fillId="0" borderId="78" xfId="48" applyNumberFormat="1" applyFont="1" applyBorder="1" applyAlignment="1">
      <alignment horizontal="center" vertical="center" wrapText="1"/>
      <protection/>
    </xf>
    <xf numFmtId="3" fontId="36" fillId="0" borderId="79" xfId="48" applyNumberFormat="1" applyFont="1" applyBorder="1" applyAlignment="1">
      <alignment horizontal="center" vertical="center" wrapText="1"/>
      <protection/>
    </xf>
    <xf numFmtId="3" fontId="36" fillId="0" borderId="76" xfId="48" applyNumberFormat="1" applyFont="1" applyBorder="1" applyAlignment="1">
      <alignment horizontal="center" vertical="center" wrapText="1"/>
      <protection/>
    </xf>
    <xf numFmtId="172" fontId="36" fillId="0" borderId="77" xfId="48" applyNumberFormat="1" applyFont="1" applyBorder="1" applyAlignment="1">
      <alignment horizontal="center" vertical="center" wrapText="1"/>
      <protection/>
    </xf>
    <xf numFmtId="4" fontId="36" fillId="0" borderId="76" xfId="48" applyNumberFormat="1" applyFont="1" applyBorder="1" applyAlignment="1">
      <alignment horizontal="center" vertical="center" wrapText="1"/>
      <protection/>
    </xf>
    <xf numFmtId="0" fontId="36" fillId="0" borderId="75" xfId="57" applyFont="1" applyBorder="1" applyAlignment="1">
      <alignment horizontal="center" vertical="center" wrapText="1"/>
      <protection/>
    </xf>
    <xf numFmtId="0" fontId="36" fillId="0" borderId="77" xfId="57" applyFont="1" applyBorder="1" applyAlignment="1">
      <alignment horizontal="center" vertical="center" wrapText="1"/>
      <protection/>
    </xf>
    <xf numFmtId="4" fontId="36" fillId="0" borderId="75" xfId="48" applyNumberFormat="1" applyFont="1" applyBorder="1" applyAlignment="1">
      <alignment horizontal="center" vertical="center" wrapText="1"/>
      <protection/>
    </xf>
    <xf numFmtId="4" fontId="36" fillId="0" borderId="77" xfId="48" applyNumberFormat="1" applyFont="1" applyBorder="1" applyAlignment="1">
      <alignment horizontal="center" vertical="center" wrapText="1"/>
      <protection/>
    </xf>
    <xf numFmtId="173" fontId="36" fillId="0" borderId="17" xfId="48" applyNumberFormat="1" applyFont="1" applyBorder="1" applyAlignment="1">
      <alignment horizontal="center" vertical="center" wrapText="1"/>
      <protection/>
    </xf>
    <xf numFmtId="173" fontId="36" fillId="0" borderId="75" xfId="48" applyNumberFormat="1" applyFont="1" applyBorder="1" applyAlignment="1">
      <alignment horizontal="center" vertical="center" wrapText="1"/>
      <protection/>
    </xf>
    <xf numFmtId="0" fontId="41" fillId="0" borderId="0" xfId="48" applyFont="1" applyBorder="1" applyAlignment="1">
      <alignment horizontal="center" vertical="center" wrapText="1"/>
      <protection/>
    </xf>
    <xf numFmtId="0" fontId="36" fillId="0" borderId="78" xfId="48" applyFont="1" applyBorder="1" applyAlignment="1">
      <alignment wrapText="1"/>
      <protection/>
    </xf>
    <xf numFmtId="0" fontId="42" fillId="0" borderId="78" xfId="48" applyFont="1" applyBorder="1" applyAlignment="1">
      <alignment horizontal="center" textRotation="90" wrapText="1"/>
      <protection/>
    </xf>
    <xf numFmtId="0" fontId="42" fillId="0" borderId="78" xfId="48" applyFont="1" applyBorder="1" applyAlignment="1">
      <alignment textRotation="90" wrapText="1"/>
      <protection/>
    </xf>
    <xf numFmtId="0" fontId="36" fillId="0" borderId="13" xfId="48" applyFont="1" applyBorder="1" applyAlignment="1">
      <alignment textRotation="90" wrapText="1"/>
      <protection/>
    </xf>
    <xf numFmtId="0" fontId="36" fillId="0" borderId="0" xfId="48" applyFont="1" applyBorder="1" applyAlignment="1">
      <alignment textRotation="90" wrapText="1"/>
      <protection/>
    </xf>
    <xf numFmtId="172" fontId="42" fillId="0" borderId="78" xfId="48" applyNumberFormat="1" applyFont="1" applyBorder="1" applyAlignment="1">
      <alignment horizontal="center" textRotation="90" wrapText="1"/>
      <protection/>
    </xf>
    <xf numFmtId="0" fontId="42" fillId="0" borderId="14" xfId="48" applyFont="1" applyBorder="1" applyAlignment="1">
      <alignment horizontal="center" textRotation="90" wrapText="1"/>
      <protection/>
    </xf>
    <xf numFmtId="3" fontId="36" fillId="0" borderId="13" xfId="48" applyNumberFormat="1" applyFont="1" applyBorder="1" applyAlignment="1">
      <alignment textRotation="90" wrapText="1"/>
      <protection/>
    </xf>
    <xf numFmtId="3" fontId="36" fillId="0" borderId="0" xfId="48" applyNumberFormat="1" applyFont="1" applyBorder="1" applyAlignment="1">
      <alignment textRotation="90" wrapText="1"/>
      <protection/>
    </xf>
    <xf numFmtId="3" fontId="36" fillId="0" borderId="14" xfId="48" applyNumberFormat="1" applyFont="1" applyBorder="1" applyAlignment="1">
      <alignment textRotation="90" wrapText="1"/>
      <protection/>
    </xf>
    <xf numFmtId="2" fontId="36" fillId="0" borderId="13" xfId="48" applyNumberFormat="1" applyFont="1" applyBorder="1" applyAlignment="1">
      <alignment textRotation="90" wrapText="1"/>
      <protection/>
    </xf>
    <xf numFmtId="2" fontId="36" fillId="0" borderId="0" xfId="48" applyNumberFormat="1" applyFont="1" applyBorder="1" applyAlignment="1">
      <alignment textRotation="90" wrapText="1"/>
      <protection/>
    </xf>
    <xf numFmtId="174" fontId="36" fillId="0" borderId="0" xfId="48" applyNumberFormat="1" applyFont="1" applyBorder="1" applyAlignment="1">
      <alignment horizontal="center" textRotation="90" wrapText="1"/>
      <protection/>
    </xf>
    <xf numFmtId="3" fontId="42" fillId="0" borderId="13" xfId="48" applyNumberFormat="1" applyFont="1" applyBorder="1" applyAlignment="1">
      <alignment textRotation="90" wrapText="1"/>
      <protection/>
    </xf>
    <xf numFmtId="173" fontId="36" fillId="0" borderId="78" xfId="48" applyNumberFormat="1" applyFont="1" applyBorder="1" applyAlignment="1">
      <alignment wrapText="1"/>
      <protection/>
    </xf>
    <xf numFmtId="0" fontId="36" fillId="0" borderId="0" xfId="48" applyFont="1" applyBorder="1" applyAlignment="1">
      <alignment horizontal="right" wrapText="1"/>
      <protection/>
    </xf>
    <xf numFmtId="0" fontId="36" fillId="0" borderId="75" xfId="48" applyFont="1" applyBorder="1" applyAlignment="1">
      <alignment wrapText="1"/>
      <protection/>
    </xf>
    <xf numFmtId="0" fontId="36" fillId="0" borderId="75" xfId="48" applyFont="1" applyBorder="1" applyAlignment="1">
      <alignment horizontal="center" vertical="top" textRotation="90" wrapText="1"/>
      <protection/>
    </xf>
    <xf numFmtId="0" fontId="36" fillId="0" borderId="75" xfId="48" applyFont="1" applyBorder="1" applyAlignment="1">
      <alignment vertical="top" textRotation="90" wrapText="1"/>
      <protection/>
    </xf>
    <xf numFmtId="0" fontId="36" fillId="0" borderId="15" xfId="48" applyFont="1" applyBorder="1" applyAlignment="1">
      <alignment textRotation="90" wrapText="1"/>
      <protection/>
    </xf>
    <xf numFmtId="0" fontId="36" fillId="0" borderId="16" xfId="48" applyFont="1" applyBorder="1" applyAlignment="1">
      <alignment textRotation="90" wrapText="1"/>
      <protection/>
    </xf>
    <xf numFmtId="172" fontId="36" fillId="0" borderId="75" xfId="48" applyNumberFormat="1" applyFont="1" applyBorder="1" applyAlignment="1">
      <alignment horizontal="center" vertical="top" textRotation="90" wrapText="1"/>
      <protection/>
    </xf>
    <xf numFmtId="0" fontId="36" fillId="0" borderId="17" xfId="48" applyFont="1" applyBorder="1" applyAlignment="1">
      <alignment horizontal="center" vertical="top" textRotation="90" wrapText="1"/>
      <protection/>
    </xf>
    <xf numFmtId="3" fontId="36" fillId="0" borderId="15" xfId="48" applyNumberFormat="1" applyFont="1" applyBorder="1" applyAlignment="1">
      <alignment textRotation="90" wrapText="1"/>
      <protection/>
    </xf>
    <xf numFmtId="3" fontId="36" fillId="0" borderId="16" xfId="48" applyNumberFormat="1" applyFont="1" applyBorder="1" applyAlignment="1">
      <alignment textRotation="90" wrapText="1"/>
      <protection/>
    </xf>
    <xf numFmtId="3" fontId="36" fillId="0" borderId="17" xfId="48" applyNumberFormat="1" applyFont="1" applyBorder="1" applyAlignment="1">
      <alignment textRotation="90" wrapText="1"/>
      <protection/>
    </xf>
    <xf numFmtId="2" fontId="36" fillId="0" borderId="15" xfId="48" applyNumberFormat="1" applyFont="1" applyBorder="1" applyAlignment="1">
      <alignment textRotation="90" wrapText="1"/>
      <protection/>
    </xf>
    <xf numFmtId="2" fontId="36" fillId="0" borderId="16" xfId="48" applyNumberFormat="1" applyFont="1" applyBorder="1" applyAlignment="1">
      <alignment textRotation="90" wrapText="1"/>
      <protection/>
    </xf>
    <xf numFmtId="3" fontId="36" fillId="0" borderId="72" xfId="48" applyNumberFormat="1" applyFont="1" applyBorder="1" applyAlignment="1">
      <alignment horizontal="center" vertical="top" textRotation="90" wrapText="1"/>
      <protection/>
    </xf>
    <xf numFmtId="3" fontId="36" fillId="0" borderId="68" xfId="48" applyNumberFormat="1" applyFont="1" applyBorder="1" applyAlignment="1">
      <alignment vertical="top" textRotation="90" wrapText="1"/>
      <protection/>
    </xf>
    <xf numFmtId="173" fontId="36" fillId="0" borderId="75" xfId="48" applyNumberFormat="1" applyFont="1" applyBorder="1" applyAlignment="1">
      <alignment wrapText="1"/>
      <protection/>
    </xf>
    <xf numFmtId="0" fontId="43" fillId="0" borderId="0" xfId="48" applyFont="1" applyBorder="1" applyAlignment="1">
      <alignment horizontal="right" vertical="top" wrapText="1"/>
      <protection/>
    </xf>
    <xf numFmtId="1" fontId="44" fillId="0" borderId="80" xfId="48" applyNumberFormat="1" applyFont="1" applyFill="1" applyBorder="1" applyAlignment="1">
      <alignment horizontal="center" vertical="center" wrapText="1"/>
      <protection/>
    </xf>
    <xf numFmtId="1" fontId="44" fillId="0" borderId="80" xfId="48" applyNumberFormat="1" applyFont="1" applyFill="1" applyBorder="1" applyAlignment="1">
      <alignment horizontal="center" wrapText="1"/>
      <protection/>
    </xf>
    <xf numFmtId="1" fontId="33" fillId="0" borderId="80" xfId="48" applyNumberFormat="1" applyFont="1" applyFill="1" applyBorder="1" applyAlignment="1">
      <alignment horizontal="center" wrapText="1"/>
      <protection/>
    </xf>
    <xf numFmtId="1" fontId="45" fillId="0" borderId="80" xfId="48" applyNumberFormat="1" applyFont="1" applyFill="1" applyBorder="1" applyAlignment="1">
      <alignment horizontal="center" wrapText="1"/>
      <protection/>
    </xf>
    <xf numFmtId="1" fontId="44" fillId="0" borderId="78" xfId="48" applyNumberFormat="1" applyFont="1" applyFill="1" applyBorder="1" applyAlignment="1">
      <alignment horizontal="center" wrapText="1"/>
      <protection/>
    </xf>
    <xf numFmtId="1" fontId="44" fillId="0" borderId="78" xfId="57" applyNumberFormat="1" applyFont="1" applyFill="1" applyBorder="1" applyAlignment="1">
      <alignment horizontal="center" wrapText="1"/>
      <protection/>
    </xf>
    <xf numFmtId="173" fontId="44" fillId="0" borderId="78" xfId="48" applyNumberFormat="1" applyFont="1" applyFill="1" applyBorder="1" applyAlignment="1">
      <alignment horizontal="center" vertical="center" wrapText="1"/>
      <protection/>
    </xf>
    <xf numFmtId="1" fontId="44" fillId="0" borderId="78" xfId="48" applyNumberFormat="1" applyFont="1" applyFill="1" applyBorder="1" applyAlignment="1">
      <alignment horizontal="center" vertical="center" wrapText="1"/>
      <protection/>
    </xf>
    <xf numFmtId="1" fontId="46" fillId="0" borderId="0" xfId="48" applyNumberFormat="1" applyFont="1" applyFill="1" applyBorder="1" applyAlignment="1">
      <alignment horizontal="center" vertical="center" wrapText="1"/>
      <protection/>
    </xf>
    <xf numFmtId="0" fontId="47" fillId="38" borderId="81" xfId="48" applyFont="1" applyFill="1" applyBorder="1" applyAlignment="1">
      <alignment horizontal="center" vertical="center" wrapText="1"/>
      <protection/>
    </xf>
    <xf numFmtId="0" fontId="23" fillId="38" borderId="82" xfId="48" applyFont="1" applyFill="1" applyBorder="1" applyAlignment="1">
      <alignment vertical="center" wrapText="1"/>
      <protection/>
    </xf>
    <xf numFmtId="0" fontId="23" fillId="38" borderId="83" xfId="48" applyFont="1" applyFill="1" applyBorder="1" applyAlignment="1">
      <alignment vertical="center" wrapText="1"/>
      <protection/>
    </xf>
    <xf numFmtId="3" fontId="23" fillId="38" borderId="83" xfId="48" applyNumberFormat="1" applyFont="1" applyFill="1" applyBorder="1" applyAlignment="1">
      <alignment vertical="center" wrapText="1"/>
      <protection/>
    </xf>
    <xf numFmtId="173" fontId="23" fillId="38" borderId="83" xfId="48" applyNumberFormat="1" applyFont="1" applyFill="1" applyBorder="1" applyAlignment="1">
      <alignment vertical="center" wrapText="1"/>
      <protection/>
    </xf>
    <xf numFmtId="173" fontId="23" fillId="38" borderId="56" xfId="48" applyNumberFormat="1" applyFont="1" applyFill="1" applyBorder="1" applyAlignment="1">
      <alignment vertical="center" wrapText="1"/>
      <protection/>
    </xf>
    <xf numFmtId="0" fontId="23" fillId="0" borderId="0" xfId="48" applyFont="1" applyBorder="1" applyAlignment="1">
      <alignment horizontal="right" vertical="center" wrapText="1"/>
      <protection/>
    </xf>
    <xf numFmtId="0" fontId="49" fillId="39" borderId="84" xfId="48" applyFont="1" applyFill="1" applyBorder="1" applyAlignment="1">
      <alignment horizontal="center" vertical="center" wrapText="1"/>
      <protection/>
    </xf>
    <xf numFmtId="0" fontId="30" fillId="39" borderId="85" xfId="48" applyFont="1" applyFill="1" applyBorder="1" applyAlignment="1">
      <alignment vertical="center" wrapText="1"/>
      <protection/>
    </xf>
    <xf numFmtId="0" fontId="39" fillId="39" borderId="86" xfId="48" applyFont="1" applyFill="1" applyBorder="1" applyAlignment="1">
      <alignment vertical="center" wrapText="1"/>
      <protection/>
    </xf>
    <xf numFmtId="0" fontId="38" fillId="39" borderId="87" xfId="48" applyFont="1" applyFill="1" applyBorder="1" applyAlignment="1">
      <alignment horizontal="center" vertical="center" wrapText="1"/>
      <protection/>
    </xf>
    <xf numFmtId="0" fontId="38" fillId="39" borderId="85" xfId="48" applyFont="1" applyFill="1" applyBorder="1" applyAlignment="1">
      <alignment horizontal="center" vertical="center" wrapText="1"/>
      <protection/>
    </xf>
    <xf numFmtId="0" fontId="38" fillId="39" borderId="85" xfId="48" applyFont="1" applyFill="1" applyBorder="1" applyAlignment="1">
      <alignment vertical="center" wrapText="1"/>
      <protection/>
    </xf>
    <xf numFmtId="0" fontId="30" fillId="39" borderId="85" xfId="48" applyFont="1" applyFill="1" applyBorder="1" applyAlignment="1">
      <alignment horizontal="center" vertical="center" wrapText="1"/>
      <protection/>
    </xf>
    <xf numFmtId="0" fontId="50" fillId="39" borderId="88" xfId="48" applyFont="1" applyFill="1" applyBorder="1" applyAlignment="1">
      <alignment horizontal="center" vertical="center" wrapText="1"/>
      <protection/>
    </xf>
    <xf numFmtId="0" fontId="50" fillId="39" borderId="89" xfId="48" applyFont="1" applyFill="1" applyBorder="1" applyAlignment="1">
      <alignment horizontal="center" vertical="center" wrapText="1"/>
      <protection/>
    </xf>
    <xf numFmtId="0" fontId="50" fillId="39" borderId="90" xfId="48" applyFont="1" applyFill="1" applyBorder="1" applyAlignment="1">
      <alignment horizontal="center" vertical="center" wrapText="1"/>
      <protection/>
    </xf>
    <xf numFmtId="3" fontId="30" fillId="40" borderId="16" xfId="48" applyNumberFormat="1" applyFont="1" applyFill="1" applyBorder="1" applyAlignment="1">
      <alignment horizontal="right" vertical="center" wrapText="1" indent="1"/>
      <protection/>
    </xf>
    <xf numFmtId="172" fontId="38" fillId="39" borderId="91" xfId="48" applyNumberFormat="1" applyFont="1" applyFill="1" applyBorder="1" applyAlignment="1">
      <alignment horizontal="center" vertical="center" wrapText="1"/>
      <protection/>
    </xf>
    <xf numFmtId="0" fontId="51" fillId="39" borderId="92" xfId="48" applyFont="1" applyFill="1" applyBorder="1" applyAlignment="1">
      <alignment horizontal="center" vertical="center" wrapText="1"/>
      <protection/>
    </xf>
    <xf numFmtId="0" fontId="50" fillId="39" borderId="92" xfId="48" applyFont="1" applyFill="1" applyBorder="1" applyAlignment="1">
      <alignment horizontal="center" vertical="center" wrapText="1"/>
      <protection/>
    </xf>
    <xf numFmtId="3" fontId="38" fillId="39" borderId="92" xfId="48" applyNumberFormat="1" applyFont="1" applyFill="1" applyBorder="1" applyAlignment="1">
      <alignment horizontal="center" vertical="center" wrapText="1"/>
      <protection/>
    </xf>
    <xf numFmtId="3" fontId="30" fillId="41" borderId="93" xfId="48" applyNumberFormat="1" applyFont="1" applyFill="1" applyBorder="1" applyAlignment="1">
      <alignment horizontal="center" vertical="center" wrapText="1"/>
      <protection/>
    </xf>
    <xf numFmtId="4" fontId="30" fillId="39" borderId="91" xfId="48" applyNumberFormat="1" applyFont="1" applyFill="1" applyBorder="1" applyAlignment="1">
      <alignment horizontal="center" vertical="center" wrapText="1"/>
      <protection/>
    </xf>
    <xf numFmtId="4" fontId="30" fillId="39" borderId="92" xfId="48" applyNumberFormat="1" applyFont="1" applyFill="1" applyBorder="1" applyAlignment="1">
      <alignment horizontal="center" vertical="center" wrapText="1"/>
      <protection/>
    </xf>
    <xf numFmtId="2" fontId="38" fillId="39" borderId="92" xfId="48" applyNumberFormat="1" applyFont="1" applyFill="1" applyBorder="1" applyAlignment="1">
      <alignment horizontal="center" vertical="center" wrapText="1"/>
      <protection/>
    </xf>
    <xf numFmtId="0" fontId="30" fillId="39" borderId="92" xfId="48" applyFont="1" applyFill="1" applyBorder="1" applyAlignment="1">
      <alignment horizontal="center" vertical="center" wrapText="1"/>
      <protection/>
    </xf>
    <xf numFmtId="3" fontId="30" fillId="39" borderId="92" xfId="48" applyNumberFormat="1" applyFont="1" applyFill="1" applyBorder="1" applyAlignment="1">
      <alignment horizontal="center" vertical="center" wrapText="1"/>
      <protection/>
    </xf>
    <xf numFmtId="3" fontId="30" fillId="39" borderId="94" xfId="48" applyNumberFormat="1" applyFont="1" applyFill="1" applyBorder="1" applyAlignment="1">
      <alignment horizontal="center" vertical="center" wrapText="1"/>
      <protection/>
    </xf>
    <xf numFmtId="172" fontId="30" fillId="39" borderId="95" xfId="48" applyNumberFormat="1" applyFont="1" applyFill="1" applyBorder="1" applyAlignment="1">
      <alignment horizontal="center" vertical="center" wrapText="1"/>
      <protection/>
    </xf>
    <xf numFmtId="172" fontId="38" fillId="39" borderId="92" xfId="48" applyNumberFormat="1" applyFont="1" applyFill="1" applyBorder="1" applyAlignment="1">
      <alignment horizontal="center" vertical="center" wrapText="1"/>
      <protection/>
    </xf>
    <xf numFmtId="174" fontId="30" fillId="39" borderId="92" xfId="48" applyNumberFormat="1" applyFont="1" applyFill="1" applyBorder="1" applyAlignment="1">
      <alignment horizontal="center" vertical="center" wrapText="1"/>
      <protection/>
    </xf>
    <xf numFmtId="174" fontId="30" fillId="39" borderId="93" xfId="48" applyNumberFormat="1" applyFont="1" applyFill="1" applyBorder="1" applyAlignment="1">
      <alignment horizontal="center" vertical="center" wrapText="1"/>
      <protection/>
    </xf>
    <xf numFmtId="3" fontId="50" fillId="39" borderId="92" xfId="48" applyNumberFormat="1" applyFont="1" applyFill="1" applyBorder="1" applyAlignment="1">
      <alignment horizontal="center" vertical="center" wrapText="1"/>
      <protection/>
    </xf>
    <xf numFmtId="174" fontId="50" fillId="39" borderId="91" xfId="48" applyNumberFormat="1" applyFont="1" applyFill="1" applyBorder="1" applyAlignment="1">
      <alignment horizontal="center" vertical="center" wrapText="1"/>
      <protection/>
    </xf>
    <xf numFmtId="0" fontId="38" fillId="39" borderId="92" xfId="48" applyFont="1" applyFill="1" applyBorder="1" applyAlignment="1">
      <alignment horizontal="left" vertical="center" wrapText="1"/>
      <protection/>
    </xf>
    <xf numFmtId="0" fontId="52" fillId="39" borderId="92" xfId="48" applyFont="1" applyFill="1" applyBorder="1" applyAlignment="1">
      <alignment horizontal="center" vertical="center" wrapText="1"/>
      <protection/>
    </xf>
    <xf numFmtId="0" fontId="30" fillId="39" borderId="94" xfId="48" applyFont="1" applyFill="1" applyBorder="1" applyAlignment="1">
      <alignment horizontal="right" vertical="center" wrapText="1"/>
      <protection/>
    </xf>
    <xf numFmtId="172" fontId="50" fillId="39" borderId="17" xfId="48" applyNumberFormat="1" applyFont="1" applyFill="1" applyBorder="1" applyAlignment="1">
      <alignment horizontal="center" vertical="center" wrapText="1"/>
      <protection/>
    </xf>
    <xf numFmtId="172" fontId="38" fillId="39" borderId="75" xfId="48" applyNumberFormat="1" applyFont="1" applyFill="1" applyBorder="1" applyAlignment="1">
      <alignment horizontal="center" vertical="center" wrapText="1"/>
      <protection/>
    </xf>
    <xf numFmtId="4" fontId="30" fillId="39" borderId="75" xfId="48" applyNumberFormat="1" applyFont="1" applyFill="1" applyBorder="1" applyAlignment="1">
      <alignment horizontal="center" vertical="center" wrapText="1"/>
      <protection/>
    </xf>
    <xf numFmtId="172" fontId="30" fillId="39" borderId="75" xfId="48" applyNumberFormat="1" applyFont="1" applyFill="1" applyBorder="1" applyAlignment="1">
      <alignment horizontal="center" vertical="center" wrapText="1"/>
      <protection/>
    </xf>
    <xf numFmtId="172" fontId="30" fillId="39" borderId="15" xfId="48" applyNumberFormat="1" applyFont="1" applyFill="1" applyBorder="1" applyAlignment="1">
      <alignment horizontal="center" vertical="center" wrapText="1"/>
      <protection/>
    </xf>
    <xf numFmtId="0" fontId="30" fillId="39" borderId="75" xfId="48" applyFont="1" applyFill="1" applyBorder="1" applyAlignment="1">
      <alignment horizontal="center" vertical="center" wrapText="1"/>
      <protection/>
    </xf>
    <xf numFmtId="174" fontId="38" fillId="39" borderId="75" xfId="48" applyNumberFormat="1" applyFont="1" applyFill="1" applyBorder="1" applyAlignment="1">
      <alignment horizontal="center" vertical="center" wrapText="1"/>
      <protection/>
    </xf>
    <xf numFmtId="173" fontId="38" fillId="39" borderId="76" xfId="48" applyNumberFormat="1" applyFont="1" applyFill="1" applyBorder="1" applyAlignment="1">
      <alignment horizontal="right" vertical="center" wrapText="1"/>
      <protection/>
    </xf>
    <xf numFmtId="173" fontId="30" fillId="39" borderId="77" xfId="48" applyNumberFormat="1" applyFont="1" applyFill="1" applyBorder="1" applyAlignment="1">
      <alignment horizontal="right" vertical="center" wrapText="1"/>
      <protection/>
    </xf>
    <xf numFmtId="0" fontId="34" fillId="39" borderId="0" xfId="48" applyFont="1" applyFill="1" applyBorder="1" applyAlignment="1">
      <alignment horizontal="right" vertical="center" wrapText="1"/>
      <protection/>
    </xf>
    <xf numFmtId="0" fontId="49" fillId="39" borderId="96" xfId="48" applyFont="1" applyFill="1" applyBorder="1" applyAlignment="1">
      <alignment horizontal="center" vertical="center" wrapText="1"/>
      <protection/>
    </xf>
    <xf numFmtId="0" fontId="30" fillId="39" borderId="97" xfId="48" applyFont="1" applyFill="1" applyBorder="1" applyAlignment="1">
      <alignment vertical="center" wrapText="1"/>
      <protection/>
    </xf>
    <xf numFmtId="0" fontId="39" fillId="39" borderId="98" xfId="48" applyFont="1" applyFill="1" applyBorder="1" applyAlignment="1">
      <alignment vertical="center" wrapText="1"/>
      <protection/>
    </xf>
    <xf numFmtId="0" fontId="38" fillId="39" borderId="99" xfId="48" applyFont="1" applyFill="1" applyBorder="1" applyAlignment="1">
      <alignment horizontal="center" vertical="center" wrapText="1"/>
      <protection/>
    </xf>
    <xf numFmtId="0" fontId="38" fillId="39" borderId="97" xfId="48" applyFont="1" applyFill="1" applyBorder="1" applyAlignment="1">
      <alignment horizontal="center" vertical="center" wrapText="1"/>
      <protection/>
    </xf>
    <xf numFmtId="0" fontId="38" fillId="39" borderId="97" xfId="48" applyFont="1" applyFill="1" applyBorder="1" applyAlignment="1">
      <alignment vertical="center" wrapText="1"/>
      <protection/>
    </xf>
    <xf numFmtId="0" fontId="30" fillId="39" borderId="97" xfId="48" applyFont="1" applyFill="1" applyBorder="1" applyAlignment="1">
      <alignment horizontal="center" vertical="center" wrapText="1"/>
      <protection/>
    </xf>
    <xf numFmtId="0" fontId="50" fillId="39" borderId="32" xfId="48" applyFont="1" applyFill="1" applyBorder="1" applyAlignment="1">
      <alignment horizontal="center" vertical="center" wrapText="1"/>
      <protection/>
    </xf>
    <xf numFmtId="0" fontId="50" fillId="39" borderId="100" xfId="48" applyFont="1" applyFill="1" applyBorder="1" applyAlignment="1">
      <alignment horizontal="center" vertical="center" wrapText="1"/>
      <protection/>
    </xf>
    <xf numFmtId="0" fontId="50" fillId="39" borderId="101" xfId="48" applyFont="1" applyFill="1" applyBorder="1" applyAlignment="1">
      <alignment horizontal="center" vertical="center" wrapText="1"/>
      <protection/>
    </xf>
    <xf numFmtId="172" fontId="38" fillId="39" borderId="102" xfId="48" applyNumberFormat="1" applyFont="1" applyFill="1" applyBorder="1" applyAlignment="1">
      <alignment horizontal="center" vertical="center" wrapText="1"/>
      <protection/>
    </xf>
    <xf numFmtId="0" fontId="51" fillId="39" borderId="100" xfId="48" applyFont="1" applyFill="1" applyBorder="1" applyAlignment="1">
      <alignment horizontal="center" vertical="center" wrapText="1"/>
      <protection/>
    </xf>
    <xf numFmtId="3" fontId="38" fillId="39" borderId="100" xfId="48" applyNumberFormat="1" applyFont="1" applyFill="1" applyBorder="1" applyAlignment="1">
      <alignment horizontal="center" vertical="center" wrapText="1"/>
      <protection/>
    </xf>
    <xf numFmtId="3" fontId="30" fillId="41" borderId="30" xfId="48" applyNumberFormat="1" applyFont="1" applyFill="1" applyBorder="1" applyAlignment="1">
      <alignment horizontal="center" vertical="center" wrapText="1"/>
      <protection/>
    </xf>
    <xf numFmtId="4" fontId="30" fillId="39" borderId="102" xfId="48" applyNumberFormat="1" applyFont="1" applyFill="1" applyBorder="1" applyAlignment="1">
      <alignment horizontal="center" vertical="center" wrapText="1"/>
      <protection/>
    </xf>
    <xf numFmtId="4" fontId="30" fillId="39" borderId="100" xfId="48" applyNumberFormat="1" applyFont="1" applyFill="1" applyBorder="1" applyAlignment="1">
      <alignment horizontal="center" vertical="center" wrapText="1"/>
      <protection/>
    </xf>
    <xf numFmtId="2" fontId="38" fillId="39" borderId="100" xfId="48" applyNumberFormat="1" applyFont="1" applyFill="1" applyBorder="1" applyAlignment="1">
      <alignment horizontal="center" vertical="center" wrapText="1"/>
      <protection/>
    </xf>
    <xf numFmtId="0" fontId="30" fillId="39" borderId="100" xfId="48" applyFont="1" applyFill="1" applyBorder="1" applyAlignment="1">
      <alignment horizontal="center" vertical="center" wrapText="1"/>
      <protection/>
    </xf>
    <xf numFmtId="3" fontId="30" fillId="39" borderId="100" xfId="48" applyNumberFormat="1" applyFont="1" applyFill="1" applyBorder="1" applyAlignment="1">
      <alignment horizontal="center" vertical="center" wrapText="1"/>
      <protection/>
    </xf>
    <xf numFmtId="3" fontId="30" fillId="39" borderId="103" xfId="48" applyNumberFormat="1" applyFont="1" applyFill="1" applyBorder="1" applyAlignment="1">
      <alignment horizontal="center" vertical="center" wrapText="1"/>
      <protection/>
    </xf>
    <xf numFmtId="172" fontId="30" fillId="39" borderId="17" xfId="48" applyNumberFormat="1" applyFont="1" applyFill="1" applyBorder="1" applyAlignment="1">
      <alignment horizontal="center" vertical="center" wrapText="1"/>
      <protection/>
    </xf>
    <xf numFmtId="174" fontId="30" fillId="39" borderId="75" xfId="48" applyNumberFormat="1" applyFont="1" applyFill="1" applyBorder="1" applyAlignment="1">
      <alignment horizontal="center" vertical="center" wrapText="1"/>
      <protection/>
    </xf>
    <xf numFmtId="174" fontId="30" fillId="39" borderId="100" xfId="48" applyNumberFormat="1" applyFont="1" applyFill="1" applyBorder="1" applyAlignment="1">
      <alignment horizontal="center" vertical="center" wrapText="1"/>
      <protection/>
    </xf>
    <xf numFmtId="174" fontId="30" fillId="39" borderId="30" xfId="48" applyNumberFormat="1" applyFont="1" applyFill="1" applyBorder="1" applyAlignment="1">
      <alignment horizontal="center" vertical="center" wrapText="1"/>
      <protection/>
    </xf>
    <xf numFmtId="3" fontId="50" fillId="39" borderId="100" xfId="48" applyNumberFormat="1" applyFont="1" applyFill="1" applyBorder="1" applyAlignment="1">
      <alignment horizontal="center" vertical="center" wrapText="1"/>
      <protection/>
    </xf>
    <xf numFmtId="174" fontId="50" fillId="39" borderId="102" xfId="48" applyNumberFormat="1" applyFont="1" applyFill="1" applyBorder="1" applyAlignment="1">
      <alignment horizontal="center" vertical="center" wrapText="1"/>
      <protection/>
    </xf>
    <xf numFmtId="3" fontId="30" fillId="39" borderId="75" xfId="48" applyNumberFormat="1" applyFont="1" applyFill="1" applyBorder="1" applyAlignment="1">
      <alignment horizontal="center" vertical="center" wrapText="1"/>
      <protection/>
    </xf>
    <xf numFmtId="0" fontId="38" fillId="39" borderId="100" xfId="48" applyFont="1" applyFill="1" applyBorder="1" applyAlignment="1">
      <alignment horizontal="left" vertical="center" wrapText="1"/>
      <protection/>
    </xf>
    <xf numFmtId="0" fontId="52" fillId="39" borderId="100" xfId="48" applyFont="1" applyFill="1" applyBorder="1" applyAlignment="1">
      <alignment horizontal="center" vertical="center" wrapText="1"/>
      <protection/>
    </xf>
    <xf numFmtId="0" fontId="30" fillId="39" borderId="103" xfId="48" applyFont="1" applyFill="1" applyBorder="1" applyAlignment="1">
      <alignment horizontal="right" vertical="center" wrapText="1"/>
      <protection/>
    </xf>
    <xf numFmtId="172" fontId="38" fillId="39" borderId="100" xfId="48" applyNumberFormat="1" applyFont="1" applyFill="1" applyBorder="1" applyAlignment="1">
      <alignment horizontal="center" vertical="center" wrapText="1"/>
      <protection/>
    </xf>
    <xf numFmtId="174" fontId="38" fillId="39" borderId="100" xfId="48" applyNumberFormat="1" applyFont="1" applyFill="1" applyBorder="1" applyAlignment="1">
      <alignment horizontal="center" vertical="center" wrapText="1"/>
      <protection/>
    </xf>
    <xf numFmtId="173" fontId="38" fillId="39" borderId="102" xfId="48" applyNumberFormat="1" applyFont="1" applyFill="1" applyBorder="1" applyAlignment="1">
      <alignment horizontal="right" vertical="center" wrapText="1"/>
      <protection/>
    </xf>
    <xf numFmtId="173" fontId="30" fillId="39" borderId="103" xfId="48" applyNumberFormat="1" applyFont="1" applyFill="1" applyBorder="1" applyAlignment="1">
      <alignment horizontal="right" vertical="center" wrapText="1"/>
      <protection/>
    </xf>
    <xf numFmtId="0" fontId="53" fillId="0" borderId="96" xfId="48" applyFont="1" applyBorder="1" applyAlignment="1">
      <alignment horizontal="center" vertical="center" wrapText="1"/>
      <protection/>
    </xf>
    <xf numFmtId="0" fontId="50" fillId="0" borderId="97" xfId="48" applyFont="1" applyBorder="1" applyAlignment="1">
      <alignment horizontal="left" vertical="center" wrapText="1"/>
      <protection/>
    </xf>
    <xf numFmtId="0" fontId="54" fillId="0" borderId="98" xfId="48" applyFont="1" applyBorder="1" applyAlignment="1">
      <alignment horizontal="left" vertical="center" wrapText="1"/>
      <protection/>
    </xf>
    <xf numFmtId="0" fontId="52" fillId="0" borderId="99" xfId="48" applyFont="1" applyFill="1" applyBorder="1" applyAlignment="1">
      <alignment horizontal="center" vertical="center" wrapText="1"/>
      <protection/>
    </xf>
    <xf numFmtId="0" fontId="50" fillId="0" borderId="97" xfId="48" applyFont="1" applyFill="1" applyBorder="1" applyAlignment="1">
      <alignment horizontal="center" vertical="center" wrapText="1"/>
      <protection/>
    </xf>
    <xf numFmtId="0" fontId="50" fillId="0" borderId="97" xfId="48" applyFont="1" applyFill="1" applyBorder="1" applyAlignment="1">
      <alignment vertical="center" wrapText="1"/>
      <protection/>
    </xf>
    <xf numFmtId="0" fontId="50" fillId="0" borderId="32" xfId="48" applyFont="1" applyFill="1" applyBorder="1" applyAlignment="1">
      <alignment horizontal="center" vertical="center" wrapText="1"/>
      <protection/>
    </xf>
    <xf numFmtId="0" fontId="50" fillId="0" borderId="100" xfId="48" applyFont="1" applyFill="1" applyBorder="1" applyAlignment="1">
      <alignment horizontal="center" vertical="center" wrapText="1"/>
      <protection/>
    </xf>
    <xf numFmtId="0" fontId="50" fillId="0" borderId="101" xfId="48" applyFont="1" applyFill="1" applyBorder="1" applyAlignment="1">
      <alignment horizontal="center" vertical="center" wrapText="1"/>
      <protection/>
    </xf>
    <xf numFmtId="3" fontId="30" fillId="38" borderId="16" xfId="48" applyNumberFormat="1" applyFont="1" applyFill="1" applyBorder="1" applyAlignment="1">
      <alignment horizontal="right" vertical="center" wrapText="1" indent="1"/>
      <protection/>
    </xf>
    <xf numFmtId="172" fontId="38" fillId="0" borderId="102" xfId="48" applyNumberFormat="1" applyFont="1" applyBorder="1" applyAlignment="1">
      <alignment horizontal="center" vertical="center" wrapText="1"/>
      <protection/>
    </xf>
    <xf numFmtId="0" fontId="51" fillId="0" borderId="100" xfId="48" applyFont="1" applyBorder="1" applyAlignment="1">
      <alignment horizontal="center" vertical="center" wrapText="1"/>
      <protection/>
    </xf>
    <xf numFmtId="3" fontId="38" fillId="0" borderId="100" xfId="48" applyNumberFormat="1" applyFont="1" applyFill="1" applyBorder="1" applyAlignment="1">
      <alignment horizontal="center" vertical="center" wrapText="1"/>
      <protection/>
    </xf>
    <xf numFmtId="3" fontId="30" fillId="37" borderId="30" xfId="48" applyNumberFormat="1" applyFont="1" applyFill="1" applyBorder="1" applyAlignment="1">
      <alignment horizontal="center" vertical="center" wrapText="1"/>
      <protection/>
    </xf>
    <xf numFmtId="4" fontId="30" fillId="0" borderId="102" xfId="48" applyNumberFormat="1" applyFont="1" applyFill="1" applyBorder="1" applyAlignment="1">
      <alignment horizontal="center" vertical="center" wrapText="1"/>
      <protection/>
    </xf>
    <xf numFmtId="4" fontId="30" fillId="0" borderId="100" xfId="48" applyNumberFormat="1" applyFont="1" applyFill="1" applyBorder="1" applyAlignment="1">
      <alignment horizontal="center" vertical="center" wrapText="1"/>
      <protection/>
    </xf>
    <xf numFmtId="2" fontId="38" fillId="0" borderId="100" xfId="48" applyNumberFormat="1" applyFont="1" applyFill="1" applyBorder="1" applyAlignment="1">
      <alignment horizontal="center" vertical="center" wrapText="1"/>
      <protection/>
    </xf>
    <xf numFmtId="0" fontId="30" fillId="0" borderId="100" xfId="48" applyFont="1" applyBorder="1" applyAlignment="1">
      <alignment horizontal="center" vertical="center" wrapText="1"/>
      <protection/>
    </xf>
    <xf numFmtId="3" fontId="30" fillId="0" borderId="100" xfId="48" applyNumberFormat="1" applyFont="1" applyBorder="1" applyAlignment="1">
      <alignment horizontal="center" vertical="center" wrapText="1"/>
      <protection/>
    </xf>
    <xf numFmtId="3" fontId="30" fillId="0" borderId="103" xfId="48" applyNumberFormat="1" applyFont="1" applyFill="1" applyBorder="1" applyAlignment="1">
      <alignment horizontal="center" vertical="center" wrapText="1"/>
      <protection/>
    </xf>
    <xf numFmtId="172" fontId="30" fillId="0" borderId="17" xfId="48" applyNumberFormat="1" applyFont="1" applyFill="1" applyBorder="1" applyAlignment="1">
      <alignment horizontal="center" vertical="center" wrapText="1"/>
      <protection/>
    </xf>
    <xf numFmtId="172" fontId="38" fillId="0" borderId="75" xfId="48" applyNumberFormat="1" applyFont="1" applyFill="1" applyBorder="1" applyAlignment="1">
      <alignment horizontal="center" vertical="center" wrapText="1"/>
      <protection/>
    </xf>
    <xf numFmtId="3" fontId="38" fillId="0" borderId="100" xfId="48" applyNumberFormat="1" applyFont="1" applyBorder="1" applyAlignment="1">
      <alignment horizontal="center" vertical="center" wrapText="1"/>
      <protection/>
    </xf>
    <xf numFmtId="174" fontId="30" fillId="0" borderId="75" xfId="48" applyNumberFormat="1" applyFont="1" applyFill="1" applyBorder="1" applyAlignment="1">
      <alignment horizontal="center" vertical="center" wrapText="1"/>
      <protection/>
    </xf>
    <xf numFmtId="4" fontId="30" fillId="0" borderId="75" xfId="48" applyNumberFormat="1" applyFont="1" applyFill="1" applyBorder="1" applyAlignment="1">
      <alignment horizontal="center" vertical="center" wrapText="1"/>
      <protection/>
    </xf>
    <xf numFmtId="174" fontId="30" fillId="0" borderId="100" xfId="48" applyNumberFormat="1" applyFont="1" applyFill="1" applyBorder="1" applyAlignment="1">
      <alignment horizontal="center" vertical="center" wrapText="1"/>
      <protection/>
    </xf>
    <xf numFmtId="174" fontId="30" fillId="0" borderId="30" xfId="48" applyNumberFormat="1" applyFont="1" applyFill="1" applyBorder="1" applyAlignment="1">
      <alignment horizontal="center" vertical="center" wrapText="1"/>
      <protection/>
    </xf>
    <xf numFmtId="3" fontId="30" fillId="0" borderId="100" xfId="48" applyNumberFormat="1" applyFont="1" applyFill="1" applyBorder="1" applyAlignment="1">
      <alignment horizontal="center" vertical="center" wrapText="1"/>
      <protection/>
    </xf>
    <xf numFmtId="3" fontId="50" fillId="0" borderId="100" xfId="48" applyNumberFormat="1" applyFont="1" applyFill="1" applyBorder="1" applyAlignment="1">
      <alignment horizontal="center" vertical="center" wrapText="1"/>
      <protection/>
    </xf>
    <xf numFmtId="174" fontId="50" fillId="0" borderId="102" xfId="48" applyNumberFormat="1" applyFont="1" applyFill="1" applyBorder="1" applyAlignment="1">
      <alignment horizontal="center" vertical="center" wrapText="1"/>
      <protection/>
    </xf>
    <xf numFmtId="0" fontId="30" fillId="0" borderId="100" xfId="48" applyFont="1" applyFill="1" applyBorder="1" applyAlignment="1">
      <alignment horizontal="center" vertical="center" wrapText="1"/>
      <protection/>
    </xf>
    <xf numFmtId="0" fontId="30" fillId="0" borderId="75" xfId="48" applyFont="1" applyFill="1" applyBorder="1" applyAlignment="1">
      <alignment horizontal="center" vertical="center" wrapText="1"/>
      <protection/>
    </xf>
    <xf numFmtId="3" fontId="30" fillId="0" borderId="75" xfId="48" applyNumberFormat="1" applyFont="1" applyFill="1" applyBorder="1" applyAlignment="1">
      <alignment horizontal="center" vertical="center" wrapText="1"/>
      <protection/>
    </xf>
    <xf numFmtId="0" fontId="38" fillId="0" borderId="100" xfId="48" applyFont="1" applyFill="1" applyBorder="1" applyAlignment="1">
      <alignment horizontal="left" vertical="center" wrapText="1"/>
      <protection/>
    </xf>
    <xf numFmtId="0" fontId="52" fillId="0" borderId="100" xfId="48" applyFont="1" applyFill="1" applyBorder="1" applyAlignment="1">
      <alignment horizontal="center" vertical="center" wrapText="1"/>
      <protection/>
    </xf>
    <xf numFmtId="0" fontId="30" fillId="0" borderId="103" xfId="48" applyFont="1" applyBorder="1" applyAlignment="1">
      <alignment horizontal="right" vertical="center" wrapText="1"/>
      <protection/>
    </xf>
    <xf numFmtId="172" fontId="50" fillId="0" borderId="17" xfId="48" applyNumberFormat="1" applyFont="1" applyFill="1" applyBorder="1" applyAlignment="1">
      <alignment horizontal="center" vertical="center" wrapText="1"/>
      <protection/>
    </xf>
    <xf numFmtId="172" fontId="38" fillId="0" borderId="100" xfId="48" applyNumberFormat="1" applyFont="1" applyFill="1" applyBorder="1" applyAlignment="1">
      <alignment horizontal="center" vertical="center" wrapText="1"/>
      <protection/>
    </xf>
    <xf numFmtId="4" fontId="55" fillId="0" borderId="75" xfId="48" applyNumberFormat="1" applyFont="1" applyFill="1" applyBorder="1" applyAlignment="1">
      <alignment horizontal="center" vertical="center" wrapText="1"/>
      <protection/>
    </xf>
    <xf numFmtId="172" fontId="30" fillId="0" borderId="75" xfId="48" applyNumberFormat="1" applyFont="1" applyFill="1" applyBorder="1" applyAlignment="1">
      <alignment horizontal="center" vertical="center" wrapText="1"/>
      <protection/>
    </xf>
    <xf numFmtId="172" fontId="30" fillId="0" borderId="15" xfId="48" applyNumberFormat="1" applyFont="1" applyFill="1" applyBorder="1" applyAlignment="1">
      <alignment horizontal="center" vertical="center" wrapText="1"/>
      <protection/>
    </xf>
    <xf numFmtId="4" fontId="55" fillId="0" borderId="100" xfId="48" applyNumberFormat="1" applyFont="1" applyFill="1" applyBorder="1" applyAlignment="1">
      <alignment horizontal="center" vertical="center" wrapText="1"/>
      <protection/>
    </xf>
    <xf numFmtId="174" fontId="38" fillId="0" borderId="100" xfId="48" applyNumberFormat="1" applyFont="1" applyFill="1" applyBorder="1" applyAlignment="1">
      <alignment horizontal="center" vertical="center" wrapText="1"/>
      <protection/>
    </xf>
    <xf numFmtId="173" fontId="38" fillId="0" borderId="102" xfId="48" applyNumberFormat="1" applyFont="1" applyBorder="1" applyAlignment="1">
      <alignment horizontal="right" vertical="center" wrapText="1"/>
      <protection/>
    </xf>
    <xf numFmtId="173" fontId="30" fillId="0" borderId="103" xfId="48" applyNumberFormat="1" applyFont="1" applyBorder="1" applyAlignment="1">
      <alignment horizontal="right" vertical="center" wrapText="1"/>
      <protection/>
    </xf>
    <xf numFmtId="0" fontId="53" fillId="0" borderId="104" xfId="48" applyFont="1" applyBorder="1" applyAlignment="1">
      <alignment horizontal="center" vertical="center" wrapText="1"/>
      <protection/>
    </xf>
    <xf numFmtId="0" fontId="50" fillId="0" borderId="75" xfId="48" applyFont="1" applyBorder="1" applyAlignment="1">
      <alignment horizontal="left" vertical="center" wrapText="1"/>
      <protection/>
    </xf>
    <xf numFmtId="0" fontId="54" fillId="0" borderId="105" xfId="48" applyFont="1" applyBorder="1" applyAlignment="1">
      <alignment horizontal="left" vertical="center" wrapText="1"/>
      <protection/>
    </xf>
    <xf numFmtId="0" fontId="52" fillId="0" borderId="17" xfId="48" applyFont="1" applyFill="1" applyBorder="1" applyAlignment="1">
      <alignment horizontal="center" vertical="center" wrapText="1"/>
      <protection/>
    </xf>
    <xf numFmtId="0" fontId="50" fillId="0" borderId="75" xfId="48" applyFont="1" applyFill="1" applyBorder="1" applyAlignment="1">
      <alignment horizontal="center" vertical="center" wrapText="1"/>
      <protection/>
    </xf>
    <xf numFmtId="0" fontId="50" fillId="0" borderId="75" xfId="48" applyFont="1" applyFill="1" applyBorder="1" applyAlignment="1">
      <alignment vertical="center" wrapText="1"/>
      <protection/>
    </xf>
    <xf numFmtId="0" fontId="53" fillId="0" borderId="106" xfId="48" applyFont="1" applyBorder="1" applyAlignment="1">
      <alignment horizontal="center" vertical="center" wrapText="1"/>
      <protection/>
    </xf>
    <xf numFmtId="0" fontId="50" fillId="0" borderId="100" xfId="48" applyFont="1" applyBorder="1" applyAlignment="1">
      <alignment horizontal="left" vertical="center" wrapText="1"/>
      <protection/>
    </xf>
    <xf numFmtId="0" fontId="54" fillId="0" borderId="101" xfId="48" applyFont="1" applyBorder="1" applyAlignment="1">
      <alignment horizontal="left" vertical="center" wrapText="1"/>
      <protection/>
    </xf>
    <xf numFmtId="0" fontId="52" fillId="0" borderId="32" xfId="48" applyFont="1" applyFill="1" applyBorder="1" applyAlignment="1">
      <alignment horizontal="center" vertical="center" wrapText="1"/>
      <protection/>
    </xf>
    <xf numFmtId="0" fontId="50" fillId="0" borderId="100" xfId="48" applyFont="1" applyFill="1" applyBorder="1" applyAlignment="1">
      <alignment vertical="center" wrapText="1"/>
      <protection/>
    </xf>
    <xf numFmtId="0" fontId="53" fillId="0" borderId="106" xfId="48" applyFont="1" applyFill="1" applyBorder="1" applyAlignment="1">
      <alignment horizontal="center" vertical="center" wrapText="1"/>
      <protection/>
    </xf>
    <xf numFmtId="0" fontId="50" fillId="0" borderId="100" xfId="48" applyFont="1" applyFill="1" applyBorder="1" applyAlignment="1">
      <alignment horizontal="left" vertical="center" wrapText="1"/>
      <protection/>
    </xf>
    <xf numFmtId="0" fontId="54" fillId="0" borderId="101" xfId="48" applyFont="1" applyFill="1" applyBorder="1" applyAlignment="1">
      <alignment horizontal="left" vertical="center" wrapText="1"/>
      <protection/>
    </xf>
    <xf numFmtId="172" fontId="38" fillId="0" borderId="102" xfId="48" applyNumberFormat="1" applyFont="1" applyFill="1" applyBorder="1" applyAlignment="1">
      <alignment horizontal="center" vertical="center" wrapText="1"/>
      <protection/>
    </xf>
    <xf numFmtId="0" fontId="51" fillId="0" borderId="100" xfId="48" applyFont="1" applyFill="1" applyBorder="1" applyAlignment="1">
      <alignment horizontal="center" vertical="center" wrapText="1"/>
      <protection/>
    </xf>
    <xf numFmtId="173" fontId="38" fillId="0" borderId="102" xfId="48" applyNumberFormat="1" applyFont="1" applyFill="1" applyBorder="1" applyAlignment="1">
      <alignment horizontal="right" vertical="center" wrapText="1"/>
      <protection/>
    </xf>
    <xf numFmtId="0" fontId="34" fillId="0" borderId="0" xfId="48" applyFont="1" applyFill="1" applyBorder="1" applyAlignment="1">
      <alignment horizontal="right" vertical="center" wrapText="1"/>
      <protection/>
    </xf>
    <xf numFmtId="0" fontId="53" fillId="0" borderId="107" xfId="48" applyFont="1" applyBorder="1" applyAlignment="1">
      <alignment horizontal="center" vertical="center" wrapText="1"/>
      <protection/>
    </xf>
    <xf numFmtId="0" fontId="50" fillId="0" borderId="108" xfId="48" applyFont="1" applyBorder="1" applyAlignment="1">
      <alignment horizontal="left" vertical="center" wrapText="1"/>
      <protection/>
    </xf>
    <xf numFmtId="0" fontId="54" fillId="0" borderId="109" xfId="48" applyFont="1" applyBorder="1" applyAlignment="1">
      <alignment horizontal="left" vertical="center" wrapText="1"/>
      <protection/>
    </xf>
    <xf numFmtId="0" fontId="52" fillId="0" borderId="110" xfId="48" applyFont="1" applyFill="1" applyBorder="1" applyAlignment="1">
      <alignment horizontal="right" vertical="center" wrapText="1"/>
      <protection/>
    </xf>
    <xf numFmtId="0" fontId="50" fillId="0" borderId="108" xfId="48" applyFont="1" applyBorder="1" applyAlignment="1">
      <alignment horizontal="center" vertical="center" wrapText="1"/>
      <protection/>
    </xf>
    <xf numFmtId="0" fontId="50" fillId="0" borderId="108" xfId="48" applyFont="1" applyFill="1" applyBorder="1" applyAlignment="1">
      <alignment vertical="center" wrapText="1"/>
      <protection/>
    </xf>
    <xf numFmtId="0" fontId="50" fillId="0" borderId="109" xfId="48" applyFont="1" applyBorder="1" applyAlignment="1">
      <alignment horizontal="center" vertical="center" wrapText="1"/>
      <protection/>
    </xf>
    <xf numFmtId="1" fontId="50" fillId="38" borderId="72" xfId="48" applyNumberFormat="1" applyFont="1" applyFill="1" applyBorder="1" applyAlignment="1">
      <alignment horizontal="right" vertical="center" wrapText="1" indent="1"/>
      <protection/>
    </xf>
    <xf numFmtId="172" fontId="50" fillId="0" borderId="73" xfId="48" applyNumberFormat="1" applyFont="1" applyBorder="1" applyAlignment="1">
      <alignment horizontal="center" vertical="center" wrapText="1"/>
      <protection/>
    </xf>
    <xf numFmtId="49" fontId="38" fillId="0" borderId="69" xfId="48" applyNumberFormat="1" applyFont="1" applyBorder="1" applyAlignment="1">
      <alignment horizontal="center" vertical="center" wrapText="1"/>
      <protection/>
    </xf>
    <xf numFmtId="3" fontId="38" fillId="0" borderId="69" xfId="48" applyNumberFormat="1" applyFont="1" applyFill="1" applyBorder="1" applyAlignment="1">
      <alignment horizontal="center" vertical="center" wrapText="1"/>
      <protection/>
    </xf>
    <xf numFmtId="1" fontId="38" fillId="0" borderId="69" xfId="48" applyNumberFormat="1" applyFont="1" applyBorder="1" applyAlignment="1">
      <alignment horizontal="center" vertical="center" wrapText="1"/>
      <protection/>
    </xf>
    <xf numFmtId="0" fontId="38" fillId="0" borderId="69" xfId="48" applyFont="1" applyBorder="1" applyAlignment="1">
      <alignment horizontal="center" vertical="center" wrapText="1"/>
      <protection/>
    </xf>
    <xf numFmtId="3" fontId="30" fillId="37" borderId="111" xfId="48" applyNumberFormat="1" applyFont="1" applyFill="1" applyBorder="1" applyAlignment="1">
      <alignment horizontal="center" vertical="center" wrapText="1"/>
      <protection/>
    </xf>
    <xf numFmtId="174" fontId="56" fillId="0" borderId="73" xfId="48" applyNumberFormat="1" applyFont="1" applyFill="1" applyBorder="1" applyAlignment="1">
      <alignment horizontal="center" vertical="center" wrapText="1"/>
      <protection/>
    </xf>
    <xf numFmtId="174" fontId="56" fillId="0" borderId="69" xfId="48" applyNumberFormat="1" applyFont="1" applyFill="1" applyBorder="1" applyAlignment="1">
      <alignment horizontal="center" vertical="center" wrapText="1"/>
      <protection/>
    </xf>
    <xf numFmtId="174" fontId="50" fillId="0" borderId="69" xfId="48" applyNumberFormat="1" applyFont="1" applyBorder="1" applyAlignment="1">
      <alignment horizontal="center" vertical="center" wrapText="1"/>
      <protection/>
    </xf>
    <xf numFmtId="2" fontId="52" fillId="0" borderId="69" xfId="48" applyNumberFormat="1" applyFont="1" applyFill="1" applyBorder="1" applyAlignment="1">
      <alignment horizontal="center" vertical="center" wrapText="1"/>
      <protection/>
    </xf>
    <xf numFmtId="3" fontId="30" fillId="0" borderId="69" xfId="48" applyNumberFormat="1" applyFont="1" applyBorder="1" applyAlignment="1">
      <alignment horizontal="center" vertical="center" wrapText="1"/>
      <protection/>
    </xf>
    <xf numFmtId="3" fontId="30" fillId="0" borderId="74" xfId="48" applyNumberFormat="1" applyFont="1" applyBorder="1" applyAlignment="1">
      <alignment horizontal="center" vertical="center" wrapText="1"/>
      <protection/>
    </xf>
    <xf numFmtId="172" fontId="50" fillId="0" borderId="70" xfId="48" applyNumberFormat="1" applyFont="1" applyFill="1" applyBorder="1" applyAlignment="1">
      <alignment horizontal="center" vertical="center" wrapText="1"/>
      <protection/>
    </xf>
    <xf numFmtId="172" fontId="52" fillId="0" borderId="67" xfId="48" applyNumberFormat="1" applyFont="1" applyFill="1" applyBorder="1" applyAlignment="1">
      <alignment horizontal="center" vertical="center" wrapText="1"/>
      <protection/>
    </xf>
    <xf numFmtId="3" fontId="38" fillId="0" borderId="69" xfId="48" applyNumberFormat="1" applyFont="1" applyBorder="1" applyAlignment="1">
      <alignment horizontal="center" vertical="center" wrapText="1"/>
      <protection/>
    </xf>
    <xf numFmtId="174" fontId="55" fillId="0" borderId="67" xfId="48" applyNumberFormat="1" applyFont="1" applyFill="1" applyBorder="1" applyAlignment="1">
      <alignment horizontal="center" vertical="center" wrapText="1"/>
      <protection/>
    </xf>
    <xf numFmtId="4" fontId="50" fillId="0" borderId="67" xfId="48" applyNumberFormat="1" applyFont="1" applyFill="1" applyBorder="1" applyAlignment="1">
      <alignment horizontal="center" vertical="center" wrapText="1"/>
      <protection/>
    </xf>
    <xf numFmtId="174" fontId="50" fillId="0" borderId="69" xfId="48" applyNumberFormat="1" applyFont="1" applyFill="1" applyBorder="1" applyAlignment="1">
      <alignment horizontal="center" vertical="center" wrapText="1"/>
      <protection/>
    </xf>
    <xf numFmtId="174" fontId="50" fillId="0" borderId="111" xfId="48" applyNumberFormat="1" applyFont="1" applyBorder="1" applyAlignment="1">
      <alignment horizontal="center" vertical="center" wrapText="1"/>
      <protection/>
    </xf>
    <xf numFmtId="3" fontId="50" fillId="0" borderId="69" xfId="48" applyNumberFormat="1" applyFont="1" applyBorder="1" applyAlignment="1">
      <alignment horizontal="center" vertical="center" wrapText="1"/>
      <protection/>
    </xf>
    <xf numFmtId="174" fontId="50" fillId="0" borderId="73" xfId="48" applyNumberFormat="1" applyFont="1" applyFill="1" applyBorder="1" applyAlignment="1">
      <alignment horizontal="center" vertical="center" wrapText="1"/>
      <protection/>
    </xf>
    <xf numFmtId="0" fontId="30" fillId="0" borderId="69" xfId="48" applyFont="1" applyFill="1" applyBorder="1" applyAlignment="1">
      <alignment horizontal="center" vertical="center" wrapText="1"/>
      <protection/>
    </xf>
    <xf numFmtId="0" fontId="30" fillId="0" borderId="67" xfId="48" applyFont="1" applyFill="1" applyBorder="1" applyAlignment="1">
      <alignment horizontal="center" vertical="center" wrapText="1"/>
      <protection/>
    </xf>
    <xf numFmtId="3" fontId="30" fillId="0" borderId="67" xfId="48" applyNumberFormat="1" applyFont="1" applyFill="1" applyBorder="1" applyAlignment="1">
      <alignment horizontal="center" vertical="center" wrapText="1"/>
      <protection/>
    </xf>
    <xf numFmtId="0" fontId="38" fillId="0" borderId="69" xfId="48" applyFont="1" applyBorder="1" applyAlignment="1">
      <alignment horizontal="left" vertical="center" wrapText="1"/>
      <protection/>
    </xf>
    <xf numFmtId="3" fontId="30" fillId="0" borderId="69" xfId="48" applyNumberFormat="1" applyFont="1" applyFill="1" applyBorder="1" applyAlignment="1">
      <alignment horizontal="center" vertical="center" wrapText="1"/>
      <protection/>
    </xf>
    <xf numFmtId="0" fontId="52" fillId="0" borderId="69" xfId="48" applyFont="1" applyFill="1" applyBorder="1" applyAlignment="1">
      <alignment horizontal="center" vertical="center" wrapText="1"/>
      <protection/>
    </xf>
    <xf numFmtId="0" fontId="50" fillId="0" borderId="69" xfId="48" applyFont="1" applyFill="1" applyBorder="1" applyAlignment="1">
      <alignment horizontal="center" vertical="center" wrapText="1"/>
      <protection/>
    </xf>
    <xf numFmtId="0" fontId="30" fillId="0" borderId="74" xfId="48" applyFont="1" applyBorder="1" applyAlignment="1">
      <alignment horizontal="right" vertical="center" wrapText="1"/>
      <protection/>
    </xf>
    <xf numFmtId="172" fontId="38" fillId="0" borderId="69" xfId="48" applyNumberFormat="1" applyFont="1" applyFill="1" applyBorder="1" applyAlignment="1">
      <alignment horizontal="center" vertical="center" wrapText="1"/>
      <protection/>
    </xf>
    <xf numFmtId="4" fontId="55" fillId="0" borderId="67" xfId="48" applyNumberFormat="1" applyFont="1" applyFill="1" applyBorder="1" applyAlignment="1">
      <alignment horizontal="center" vertical="center" wrapText="1"/>
      <protection/>
    </xf>
    <xf numFmtId="172" fontId="30" fillId="0" borderId="67" xfId="48" applyNumberFormat="1" applyFont="1" applyFill="1" applyBorder="1" applyAlignment="1">
      <alignment horizontal="center" vertical="center" wrapText="1"/>
      <protection/>
    </xf>
    <xf numFmtId="172" fontId="30" fillId="0" borderId="68" xfId="48" applyNumberFormat="1" applyFont="1" applyFill="1" applyBorder="1" applyAlignment="1">
      <alignment horizontal="center" vertical="center" wrapText="1"/>
      <protection/>
    </xf>
    <xf numFmtId="4" fontId="55" fillId="0" borderId="69" xfId="48" applyNumberFormat="1" applyFont="1" applyFill="1" applyBorder="1" applyAlignment="1">
      <alignment horizontal="center" vertical="center" wrapText="1"/>
      <protection/>
    </xf>
    <xf numFmtId="174" fontId="38" fillId="0" borderId="69" xfId="48" applyNumberFormat="1" applyFont="1" applyFill="1" applyBorder="1" applyAlignment="1">
      <alignment horizontal="center" vertical="center" wrapText="1"/>
      <protection/>
    </xf>
    <xf numFmtId="173" fontId="38" fillId="0" borderId="73" xfId="48" applyNumberFormat="1" applyFont="1" applyBorder="1" applyAlignment="1">
      <alignment horizontal="right" vertical="center" wrapText="1"/>
      <protection/>
    </xf>
    <xf numFmtId="0" fontId="49" fillId="42" borderId="112" xfId="48" applyFont="1" applyFill="1" applyBorder="1" applyAlignment="1">
      <alignment horizontal="center" vertical="center" wrapText="1"/>
      <protection/>
    </xf>
    <xf numFmtId="0" fontId="50" fillId="42" borderId="112" xfId="48" applyFont="1" applyFill="1" applyBorder="1" applyAlignment="1">
      <alignment horizontal="left" vertical="center" wrapText="1"/>
      <protection/>
    </xf>
    <xf numFmtId="0" fontId="54" fillId="42" borderId="112" xfId="48" applyFont="1" applyFill="1" applyBorder="1" applyAlignment="1">
      <alignment horizontal="right" vertical="center" wrapText="1"/>
      <protection/>
    </xf>
    <xf numFmtId="0" fontId="50" fillId="42" borderId="112" xfId="48" applyFont="1" applyFill="1" applyBorder="1" applyAlignment="1">
      <alignment horizontal="right" vertical="center" wrapText="1"/>
      <protection/>
    </xf>
    <xf numFmtId="0" fontId="50" fillId="42" borderId="112" xfId="48" applyFont="1" applyFill="1" applyBorder="1" applyAlignment="1">
      <alignment horizontal="center" vertical="center" wrapText="1"/>
      <protection/>
    </xf>
    <xf numFmtId="0" fontId="50" fillId="42" borderId="112" xfId="48" applyFont="1" applyFill="1" applyBorder="1" applyAlignment="1">
      <alignment vertical="center" wrapText="1"/>
      <protection/>
    </xf>
    <xf numFmtId="3" fontId="50" fillId="42" borderId="112" xfId="48" applyNumberFormat="1" applyFont="1" applyFill="1" applyBorder="1" applyAlignment="1">
      <alignment horizontal="right" vertical="center" wrapText="1" indent="1"/>
      <protection/>
    </xf>
    <xf numFmtId="172" fontId="50" fillId="42" borderId="112" xfId="48" applyNumberFormat="1" applyFont="1" applyFill="1" applyBorder="1" applyAlignment="1">
      <alignment horizontal="center" vertical="center" wrapText="1"/>
      <protection/>
    </xf>
    <xf numFmtId="3" fontId="50" fillId="42" borderId="112" xfId="48" applyNumberFormat="1" applyFont="1" applyFill="1" applyBorder="1" applyAlignment="1">
      <alignment horizontal="center" vertical="center" wrapText="1"/>
      <protection/>
    </xf>
    <xf numFmtId="3" fontId="30" fillId="37" borderId="112" xfId="48" applyNumberFormat="1" applyFont="1" applyFill="1" applyBorder="1" applyAlignment="1">
      <alignment horizontal="center" vertical="center" wrapText="1"/>
      <protection/>
    </xf>
    <xf numFmtId="3" fontId="50" fillId="37" borderId="112" xfId="48" applyNumberFormat="1" applyFont="1" applyFill="1" applyBorder="1" applyAlignment="1">
      <alignment horizontal="center" vertical="center" wrapText="1"/>
      <protection/>
    </xf>
    <xf numFmtId="172" fontId="50" fillId="37" borderId="112" xfId="48" applyNumberFormat="1" applyFont="1" applyFill="1" applyBorder="1" applyAlignment="1">
      <alignment horizontal="center" vertical="center" wrapText="1"/>
      <protection/>
    </xf>
    <xf numFmtId="0" fontId="55" fillId="37" borderId="112" xfId="48" applyNumberFormat="1" applyFont="1" applyFill="1" applyBorder="1" applyAlignment="1">
      <alignment horizontal="center" vertical="center" wrapText="1"/>
      <protection/>
    </xf>
    <xf numFmtId="174" fontId="50" fillId="37" borderId="112" xfId="48" applyNumberFormat="1" applyFont="1" applyFill="1" applyBorder="1" applyAlignment="1">
      <alignment horizontal="center" vertical="center" wrapText="1"/>
      <protection/>
    </xf>
    <xf numFmtId="3" fontId="50" fillId="37" borderId="112" xfId="48" applyNumberFormat="1" applyFont="1" applyFill="1" applyBorder="1" applyAlignment="1">
      <alignment horizontal="left" vertical="center" wrapText="1"/>
      <protection/>
    </xf>
    <xf numFmtId="4" fontId="55" fillId="37" borderId="112" xfId="48" applyNumberFormat="1" applyFont="1" applyFill="1" applyBorder="1" applyAlignment="1">
      <alignment horizontal="center" vertical="center" wrapText="1"/>
      <protection/>
    </xf>
    <xf numFmtId="174" fontId="50" fillId="37" borderId="113" xfId="48" applyNumberFormat="1" applyFont="1" applyFill="1" applyBorder="1" applyAlignment="1">
      <alignment horizontal="center" vertical="center" wrapText="1"/>
      <protection/>
    </xf>
    <xf numFmtId="4" fontId="50" fillId="37" borderId="112" xfId="48" applyNumberFormat="1" applyFont="1" applyFill="1" applyBorder="1" applyAlignment="1">
      <alignment horizontal="center" vertical="center" wrapText="1"/>
      <protection/>
    </xf>
    <xf numFmtId="173" fontId="55" fillId="37" borderId="112" xfId="48" applyNumberFormat="1" applyFont="1" applyFill="1" applyBorder="1" applyAlignment="1">
      <alignment horizontal="right" vertical="center" wrapText="1"/>
      <protection/>
    </xf>
    <xf numFmtId="173" fontId="50" fillId="37" borderId="112" xfId="48" applyNumberFormat="1" applyFont="1" applyFill="1" applyBorder="1" applyAlignment="1">
      <alignment horizontal="right" vertical="center" wrapText="1"/>
      <protection/>
    </xf>
    <xf numFmtId="0" fontId="49" fillId="0" borderId="0" xfId="48" applyFont="1" applyFill="1" applyBorder="1" applyAlignment="1">
      <alignment horizontal="center" vertical="center" wrapText="1"/>
      <protection/>
    </xf>
    <xf numFmtId="0" fontId="50" fillId="0" borderId="0" xfId="48" applyFont="1" applyFill="1" applyBorder="1" applyAlignment="1">
      <alignment horizontal="left" vertical="center" wrapText="1"/>
      <protection/>
    </xf>
    <xf numFmtId="0" fontId="54" fillId="0" borderId="0" xfId="48" applyFont="1" applyFill="1" applyBorder="1" applyAlignment="1">
      <alignment horizontal="right" vertical="center" wrapText="1"/>
      <protection/>
    </xf>
    <xf numFmtId="0" fontId="50" fillId="0" borderId="0" xfId="48" applyFont="1" applyFill="1" applyBorder="1" applyAlignment="1">
      <alignment horizontal="right" vertical="center" wrapText="1"/>
      <protection/>
    </xf>
    <xf numFmtId="0" fontId="50" fillId="0" borderId="0" xfId="48" applyFont="1" applyFill="1" applyBorder="1" applyAlignment="1">
      <alignment horizontal="center" vertical="center" wrapText="1"/>
      <protection/>
    </xf>
    <xf numFmtId="0" fontId="50" fillId="0" borderId="0" xfId="48" applyFont="1" applyFill="1" applyBorder="1" applyAlignment="1">
      <alignment vertical="center" wrapText="1"/>
      <protection/>
    </xf>
    <xf numFmtId="3" fontId="50" fillId="0" borderId="0" xfId="48" applyNumberFormat="1" applyFont="1" applyFill="1" applyBorder="1" applyAlignment="1">
      <alignment horizontal="right" vertical="center" wrapText="1" indent="1"/>
      <protection/>
    </xf>
    <xf numFmtId="172" fontId="50" fillId="0" borderId="0" xfId="48" applyNumberFormat="1" applyFont="1" applyFill="1" applyBorder="1" applyAlignment="1">
      <alignment horizontal="center" vertical="center" wrapText="1"/>
      <protection/>
    </xf>
    <xf numFmtId="0" fontId="54" fillId="0" borderId="0" xfId="48" applyFont="1" applyFill="1" applyBorder="1" applyAlignment="1">
      <alignment horizontal="center" vertical="center" wrapText="1"/>
      <protection/>
    </xf>
    <xf numFmtId="3" fontId="50" fillId="0" borderId="0" xfId="48" applyNumberFormat="1" applyFont="1" applyFill="1" applyBorder="1" applyAlignment="1">
      <alignment horizontal="center" vertical="center" wrapText="1"/>
      <protection/>
    </xf>
    <xf numFmtId="3" fontId="30" fillId="0" borderId="0" xfId="48" applyNumberFormat="1" applyFont="1" applyFill="1" applyBorder="1" applyAlignment="1">
      <alignment horizontal="center" vertical="center" wrapText="1"/>
      <protection/>
    </xf>
    <xf numFmtId="174" fontId="55" fillId="0" borderId="0" xfId="48" applyNumberFormat="1" applyFont="1" applyFill="1" applyBorder="1" applyAlignment="1">
      <alignment horizontal="center" vertical="center" wrapText="1"/>
      <protection/>
    </xf>
    <xf numFmtId="174" fontId="50" fillId="0" borderId="0" xfId="48" applyNumberFormat="1" applyFont="1" applyFill="1" applyBorder="1" applyAlignment="1">
      <alignment horizontal="center" vertical="center" wrapText="1"/>
      <protection/>
    </xf>
    <xf numFmtId="2" fontId="50" fillId="0" borderId="0" xfId="48" applyNumberFormat="1" applyFont="1" applyFill="1" applyBorder="1" applyAlignment="1">
      <alignment horizontal="center" vertical="center" wrapText="1"/>
      <protection/>
    </xf>
    <xf numFmtId="0" fontId="50" fillId="0" borderId="0" xfId="48" applyNumberFormat="1" applyFont="1" applyFill="1" applyBorder="1" applyAlignment="1">
      <alignment horizontal="center" vertical="center" wrapText="1"/>
      <protection/>
    </xf>
    <xf numFmtId="0" fontId="55" fillId="0" borderId="0" xfId="48" applyNumberFormat="1" applyFont="1" applyFill="1" applyBorder="1" applyAlignment="1">
      <alignment horizontal="center" vertical="center" wrapText="1"/>
      <protection/>
    </xf>
    <xf numFmtId="3" fontId="50" fillId="0" borderId="0" xfId="48" applyNumberFormat="1" applyFont="1" applyFill="1" applyBorder="1" applyAlignment="1">
      <alignment horizontal="left" vertical="center" wrapText="1"/>
      <protection/>
    </xf>
    <xf numFmtId="4" fontId="55" fillId="0" borderId="0" xfId="48" applyNumberFormat="1" applyFont="1" applyFill="1" applyBorder="1" applyAlignment="1">
      <alignment horizontal="center" vertical="center" wrapText="1"/>
      <protection/>
    </xf>
    <xf numFmtId="4" fontId="50" fillId="0" borderId="0" xfId="48" applyNumberFormat="1" applyFont="1" applyFill="1" applyBorder="1" applyAlignment="1">
      <alignment horizontal="center" vertical="center" wrapText="1"/>
      <protection/>
    </xf>
    <xf numFmtId="173" fontId="38" fillId="0" borderId="0" xfId="48" applyNumberFormat="1" applyFont="1" applyAlignment="1">
      <alignment horizontal="right" vertical="center" wrapText="1"/>
      <protection/>
    </xf>
    <xf numFmtId="173" fontId="55" fillId="0" borderId="0" xfId="48" applyNumberFormat="1" applyFont="1" applyAlignment="1">
      <alignment horizontal="right" vertical="center" wrapText="1"/>
      <protection/>
    </xf>
    <xf numFmtId="0" fontId="23" fillId="0" borderId="0" xfId="48" applyFont="1" applyFill="1" applyBorder="1" applyAlignment="1">
      <alignment horizontal="right" vertical="center" wrapText="1"/>
      <protection/>
    </xf>
    <xf numFmtId="0" fontId="49" fillId="38" borderId="55" xfId="48" applyFont="1" applyFill="1" applyBorder="1" applyAlignment="1">
      <alignment horizontal="center" vertical="center" wrapText="1"/>
      <protection/>
    </xf>
    <xf numFmtId="0" fontId="50" fillId="38" borderId="83" xfId="48" applyFont="1" applyFill="1" applyBorder="1" applyAlignment="1">
      <alignment vertical="center" wrapText="1"/>
      <protection/>
    </xf>
    <xf numFmtId="0" fontId="30" fillId="38" borderId="83" xfId="48" applyFont="1" applyFill="1" applyBorder="1" applyAlignment="1">
      <alignment vertical="center" wrapText="1"/>
      <protection/>
    </xf>
    <xf numFmtId="3" fontId="50" fillId="38" borderId="83" xfId="48" applyNumberFormat="1" applyFont="1" applyFill="1" applyBorder="1" applyAlignment="1">
      <alignment vertical="center" wrapText="1"/>
      <protection/>
    </xf>
    <xf numFmtId="173" fontId="50" fillId="38" borderId="83" xfId="48" applyNumberFormat="1" applyFont="1" applyFill="1" applyBorder="1" applyAlignment="1">
      <alignment vertical="center" wrapText="1"/>
      <protection/>
    </xf>
    <xf numFmtId="173" fontId="50" fillId="38" borderId="56" xfId="48" applyNumberFormat="1" applyFont="1" applyFill="1" applyBorder="1" applyAlignment="1">
      <alignment vertical="center" wrapText="1"/>
      <protection/>
    </xf>
    <xf numFmtId="0" fontId="49" fillId="39" borderId="114" xfId="48" applyFont="1" applyFill="1" applyBorder="1" applyAlignment="1">
      <alignment horizontal="center" vertical="center" wrapText="1"/>
      <protection/>
    </xf>
    <xf numFmtId="0" fontId="30" fillId="39" borderId="114" xfId="48" applyFont="1" applyFill="1" applyBorder="1" applyAlignment="1">
      <alignment vertical="center" wrapText="1"/>
      <protection/>
    </xf>
    <xf numFmtId="0" fontId="39" fillId="39" borderId="114" xfId="48" applyFont="1" applyFill="1" applyBorder="1" applyAlignment="1">
      <alignment vertical="center" wrapText="1"/>
      <protection/>
    </xf>
    <xf numFmtId="0" fontId="38" fillId="39" borderId="114" xfId="48" applyFont="1" applyFill="1" applyBorder="1" applyAlignment="1">
      <alignment horizontal="center" vertical="center" wrapText="1"/>
      <protection/>
    </xf>
    <xf numFmtId="0" fontId="38" fillId="39" borderId="114" xfId="48" applyFont="1" applyFill="1" applyBorder="1" applyAlignment="1">
      <alignment vertical="center" wrapText="1"/>
      <protection/>
    </xf>
    <xf numFmtId="0" fontId="38" fillId="39" borderId="115" xfId="48" applyFont="1" applyFill="1" applyBorder="1" applyAlignment="1">
      <alignment horizontal="center" vertical="center" wrapText="1"/>
      <protection/>
    </xf>
    <xf numFmtId="1" fontId="50" fillId="40" borderId="116" xfId="48" applyNumberFormat="1" applyFont="1" applyFill="1" applyBorder="1" applyAlignment="1">
      <alignment horizontal="right" vertical="center" wrapText="1" indent="1"/>
      <protection/>
    </xf>
    <xf numFmtId="172" fontId="50" fillId="39" borderId="95" xfId="48" applyNumberFormat="1" applyFont="1" applyFill="1" applyBorder="1" applyAlignment="1">
      <alignment horizontal="center" vertical="center" wrapText="1"/>
      <protection/>
    </xf>
    <xf numFmtId="49" fontId="38" fillId="39" borderId="92" xfId="48" applyNumberFormat="1" applyFont="1" applyFill="1" applyBorder="1" applyAlignment="1">
      <alignment horizontal="center" vertical="center" wrapText="1"/>
      <protection/>
    </xf>
    <xf numFmtId="1" fontId="38" fillId="39" borderId="92" xfId="48" applyNumberFormat="1" applyFont="1" applyFill="1" applyBorder="1" applyAlignment="1">
      <alignment horizontal="center" vertical="center" wrapText="1"/>
      <protection/>
    </xf>
    <xf numFmtId="0" fontId="38" fillId="39" borderId="92" xfId="48" applyFont="1" applyFill="1" applyBorder="1" applyAlignment="1">
      <alignment horizontal="center" vertical="center" wrapText="1"/>
      <protection/>
    </xf>
    <xf numFmtId="174" fontId="30" fillId="39" borderId="117" xfId="48" applyNumberFormat="1" applyFont="1" applyFill="1" applyBorder="1" applyAlignment="1">
      <alignment horizontal="center" vertical="center" wrapText="1"/>
      <protection/>
    </xf>
    <xf numFmtId="1" fontId="38" fillId="39" borderId="80" xfId="48" applyNumberFormat="1" applyFont="1" applyFill="1" applyBorder="1" applyAlignment="1">
      <alignment horizontal="center" vertical="center" wrapText="1"/>
      <protection/>
    </xf>
    <xf numFmtId="174" fontId="30" fillId="41" borderId="102" xfId="48" applyNumberFormat="1" applyFont="1" applyFill="1" applyBorder="1" applyAlignment="1">
      <alignment horizontal="center" vertical="center" wrapText="1"/>
      <protection/>
    </xf>
    <xf numFmtId="0" fontId="38" fillId="39" borderId="118" xfId="48" applyFont="1" applyFill="1" applyBorder="1" applyAlignment="1">
      <alignment horizontal="center" vertical="center" wrapText="1"/>
      <protection/>
    </xf>
    <xf numFmtId="0" fontId="30" fillId="39" borderId="94" xfId="48" applyFont="1" applyFill="1" applyBorder="1" applyAlignment="1">
      <alignment horizontal="center" vertical="center" wrapText="1"/>
      <protection/>
    </xf>
    <xf numFmtId="172" fontId="30" fillId="39" borderId="92" xfId="48" applyNumberFormat="1" applyFont="1" applyFill="1" applyBorder="1" applyAlignment="1">
      <alignment horizontal="center" vertical="center" wrapText="1"/>
      <protection/>
    </xf>
    <xf numFmtId="2" fontId="30" fillId="39" borderId="93" xfId="48" applyNumberFormat="1" applyFont="1" applyFill="1" applyBorder="1" applyAlignment="1">
      <alignment horizontal="center" vertical="center" wrapText="1"/>
      <protection/>
    </xf>
    <xf numFmtId="172" fontId="38" fillId="39" borderId="94" xfId="48" applyNumberFormat="1" applyFont="1" applyFill="1" applyBorder="1" applyAlignment="1">
      <alignment horizontal="center" vertical="center" wrapText="1"/>
      <protection/>
    </xf>
    <xf numFmtId="173" fontId="38" fillId="39" borderId="32" xfId="48" applyNumberFormat="1" applyFont="1" applyFill="1" applyBorder="1" applyAlignment="1">
      <alignment horizontal="right" vertical="center" wrapText="1"/>
      <protection/>
    </xf>
    <xf numFmtId="0" fontId="49" fillId="39" borderId="119" xfId="48" applyFont="1" applyFill="1" applyBorder="1" applyAlignment="1">
      <alignment horizontal="center" vertical="center" wrapText="1"/>
      <protection/>
    </xf>
    <xf numFmtId="0" fontId="30" fillId="39" borderId="119" xfId="48" applyFont="1" applyFill="1" applyBorder="1" applyAlignment="1">
      <alignment vertical="center" wrapText="1"/>
      <protection/>
    </xf>
    <xf numFmtId="0" fontId="39" fillId="39" borderId="119" xfId="48" applyFont="1" applyFill="1" applyBorder="1" applyAlignment="1">
      <alignment vertical="center" wrapText="1"/>
      <protection/>
    </xf>
    <xf numFmtId="0" fontId="38" fillId="39" borderId="119" xfId="48" applyFont="1" applyFill="1" applyBorder="1" applyAlignment="1">
      <alignment horizontal="center" vertical="center" wrapText="1"/>
      <protection/>
    </xf>
    <xf numFmtId="0" fontId="38" fillId="39" borderId="119" xfId="48" applyFont="1" applyFill="1" applyBorder="1" applyAlignment="1">
      <alignment vertical="center" wrapText="1"/>
      <protection/>
    </xf>
    <xf numFmtId="0" fontId="38" fillId="39" borderId="120" xfId="48" applyFont="1" applyFill="1" applyBorder="1" applyAlignment="1">
      <alignment horizontal="center" vertical="center" wrapText="1"/>
      <protection/>
    </xf>
    <xf numFmtId="1" fontId="50" fillId="40" borderId="121" xfId="48" applyNumberFormat="1" applyFont="1" applyFill="1" applyBorder="1" applyAlignment="1">
      <alignment horizontal="right" vertical="center" wrapText="1" indent="1"/>
      <protection/>
    </xf>
    <xf numFmtId="172" fontId="50" fillId="39" borderId="32" xfId="48" applyNumberFormat="1" applyFont="1" applyFill="1" applyBorder="1" applyAlignment="1">
      <alignment horizontal="center" vertical="center" wrapText="1"/>
      <protection/>
    </xf>
    <xf numFmtId="49" fontId="38" fillId="39" borderId="100" xfId="48" applyNumberFormat="1" applyFont="1" applyFill="1" applyBorder="1" applyAlignment="1">
      <alignment horizontal="center" vertical="center" wrapText="1"/>
      <protection/>
    </xf>
    <xf numFmtId="1" fontId="38" fillId="39" borderId="100" xfId="48" applyNumberFormat="1" applyFont="1" applyFill="1" applyBorder="1" applyAlignment="1">
      <alignment horizontal="center" vertical="center" wrapText="1"/>
      <protection/>
    </xf>
    <xf numFmtId="0" fontId="38" fillId="39" borderId="100" xfId="48" applyFont="1" applyFill="1" applyBorder="1" applyAlignment="1">
      <alignment horizontal="center" vertical="center" wrapText="1"/>
      <protection/>
    </xf>
    <xf numFmtId="3" fontId="30" fillId="41" borderId="15" xfId="48" applyNumberFormat="1" applyFont="1" applyFill="1" applyBorder="1" applyAlignment="1">
      <alignment horizontal="center" vertical="center" wrapText="1"/>
      <protection/>
    </xf>
    <xf numFmtId="174" fontId="30" fillId="39" borderId="102" xfId="48" applyNumberFormat="1" applyFont="1" applyFill="1" applyBorder="1" applyAlignment="1">
      <alignment horizontal="center" vertical="center" wrapText="1"/>
      <protection/>
    </xf>
    <xf numFmtId="2" fontId="38" fillId="39" borderId="75" xfId="48" applyNumberFormat="1" applyFont="1" applyFill="1" applyBorder="1" applyAlignment="1">
      <alignment horizontal="center" vertical="center" wrapText="1"/>
      <protection/>
    </xf>
    <xf numFmtId="172" fontId="30" fillId="39" borderId="32" xfId="48" applyNumberFormat="1" applyFont="1" applyFill="1" applyBorder="1" applyAlignment="1">
      <alignment horizontal="center" vertical="center" wrapText="1"/>
      <protection/>
    </xf>
    <xf numFmtId="0" fontId="30" fillId="39" borderId="103" xfId="48" applyFont="1" applyFill="1" applyBorder="1" applyAlignment="1">
      <alignment horizontal="center" vertical="center" wrapText="1"/>
      <protection/>
    </xf>
    <xf numFmtId="2" fontId="30" fillId="39" borderId="30" xfId="48" applyNumberFormat="1" applyFont="1" applyFill="1" applyBorder="1" applyAlignment="1">
      <alignment horizontal="center" vertical="center" wrapText="1"/>
      <protection/>
    </xf>
    <xf numFmtId="2" fontId="38" fillId="39" borderId="103" xfId="48" applyNumberFormat="1" applyFont="1" applyFill="1" applyBorder="1" applyAlignment="1">
      <alignment horizontal="center" vertical="center" wrapText="1"/>
      <protection/>
    </xf>
    <xf numFmtId="3" fontId="30" fillId="39" borderId="80" xfId="48" applyNumberFormat="1" applyFont="1" applyFill="1" applyBorder="1" applyAlignment="1">
      <alignment horizontal="center" vertical="center" wrapText="1"/>
      <protection/>
    </xf>
    <xf numFmtId="0" fontId="38" fillId="39" borderId="75" xfId="48" applyFont="1" applyFill="1" applyBorder="1" applyAlignment="1">
      <alignment horizontal="center" vertical="center" wrapText="1"/>
      <protection/>
    </xf>
    <xf numFmtId="0" fontId="49" fillId="0" borderId="122" xfId="48" applyFont="1" applyBorder="1" applyAlignment="1">
      <alignment horizontal="center" vertical="center" wrapText="1"/>
      <protection/>
    </xf>
    <xf numFmtId="0" fontId="50" fillId="0" borderId="80" xfId="48" applyFont="1" applyBorder="1" applyAlignment="1">
      <alignment horizontal="left" vertical="center" wrapText="1"/>
      <protection/>
    </xf>
    <xf numFmtId="0" fontId="54" fillId="0" borderId="10" xfId="48" applyFont="1" applyBorder="1" applyAlignment="1">
      <alignment horizontal="left" vertical="center" wrapText="1"/>
      <protection/>
    </xf>
    <xf numFmtId="0" fontId="52" fillId="0" borderId="122" xfId="48" applyFont="1" applyFill="1" applyBorder="1" applyAlignment="1">
      <alignment horizontal="center" vertical="center" wrapText="1"/>
      <protection/>
    </xf>
    <xf numFmtId="0" fontId="50" fillId="0" borderId="80" xfId="48" applyFont="1" applyFill="1" applyBorder="1" applyAlignment="1">
      <alignment horizontal="center" vertical="center" wrapText="1"/>
      <protection/>
    </xf>
    <xf numFmtId="0" fontId="50" fillId="0" borderId="100" xfId="48" applyFont="1" applyBorder="1" applyAlignment="1">
      <alignment vertical="center" wrapText="1"/>
      <protection/>
    </xf>
    <xf numFmtId="0" fontId="50" fillId="0" borderId="80" xfId="48" applyFont="1" applyBorder="1" applyAlignment="1">
      <alignment horizontal="center" vertical="center" wrapText="1"/>
      <protection/>
    </xf>
    <xf numFmtId="1" fontId="50" fillId="38" borderId="121" xfId="48" applyNumberFormat="1" applyFont="1" applyFill="1" applyBorder="1" applyAlignment="1">
      <alignment horizontal="right" vertical="center" wrapText="1" indent="1"/>
      <protection/>
    </xf>
    <xf numFmtId="172" fontId="50" fillId="0" borderId="12" xfId="48" applyNumberFormat="1" applyFont="1" applyBorder="1" applyAlignment="1">
      <alignment horizontal="center" vertical="center" wrapText="1"/>
      <protection/>
    </xf>
    <xf numFmtId="49" fontId="38" fillId="0" borderId="80" xfId="48" applyNumberFormat="1" applyFont="1" applyBorder="1" applyAlignment="1">
      <alignment horizontal="center" vertical="center" wrapText="1"/>
      <protection/>
    </xf>
    <xf numFmtId="1" fontId="38" fillId="0" borderId="80" xfId="48" applyNumberFormat="1" applyFont="1" applyBorder="1" applyAlignment="1">
      <alignment horizontal="center" vertical="center" wrapText="1"/>
      <protection/>
    </xf>
    <xf numFmtId="0" fontId="38" fillId="0" borderId="80" xfId="48" applyFont="1" applyBorder="1" applyAlignment="1">
      <alignment horizontal="center" vertical="center" wrapText="1"/>
      <protection/>
    </xf>
    <xf numFmtId="3" fontId="30" fillId="37" borderId="15" xfId="48" applyNumberFormat="1" applyFont="1" applyFill="1" applyBorder="1" applyAlignment="1">
      <alignment horizontal="center" vertical="center" wrapText="1"/>
      <protection/>
    </xf>
    <xf numFmtId="174" fontId="30" fillId="0" borderId="76" xfId="48" applyNumberFormat="1" applyFont="1" applyFill="1" applyBorder="1" applyAlignment="1">
      <alignment horizontal="center" vertical="center" wrapText="1"/>
      <protection/>
    </xf>
    <xf numFmtId="174" fontId="30" fillId="0" borderId="100" xfId="48" applyNumberFormat="1" applyFont="1" applyBorder="1" applyAlignment="1">
      <alignment horizontal="center" vertical="center" wrapText="1"/>
      <protection/>
    </xf>
    <xf numFmtId="2" fontId="38" fillId="0" borderId="75" xfId="48" applyNumberFormat="1" applyFont="1" applyFill="1" applyBorder="1" applyAlignment="1">
      <alignment horizontal="center" vertical="center" wrapText="1"/>
      <protection/>
    </xf>
    <xf numFmtId="3" fontId="30" fillId="0" borderId="80" xfId="48" applyNumberFormat="1" applyFont="1" applyBorder="1" applyAlignment="1">
      <alignment horizontal="center" vertical="center" wrapText="1"/>
      <protection/>
    </xf>
    <xf numFmtId="3" fontId="30" fillId="0" borderId="103" xfId="48" applyNumberFormat="1" applyFont="1" applyBorder="1" applyAlignment="1">
      <alignment horizontal="center" vertical="center" wrapText="1"/>
      <protection/>
    </xf>
    <xf numFmtId="172" fontId="30" fillId="0" borderId="32" xfId="48" applyNumberFormat="1" applyFont="1" applyFill="1" applyBorder="1" applyAlignment="1">
      <alignment horizontal="center" vertical="center" wrapText="1"/>
      <protection/>
    </xf>
    <xf numFmtId="3" fontId="38" fillId="0" borderId="80" xfId="48" applyNumberFormat="1" applyFont="1" applyBorder="1" applyAlignment="1">
      <alignment horizontal="center" vertical="center" wrapText="1"/>
      <protection/>
    </xf>
    <xf numFmtId="174" fontId="30" fillId="0" borderId="10" xfId="48" applyNumberFormat="1" applyFont="1" applyBorder="1" applyAlignment="1">
      <alignment horizontal="center" vertical="center" wrapText="1"/>
      <protection/>
    </xf>
    <xf numFmtId="174" fontId="30" fillId="37" borderId="122" xfId="48" applyNumberFormat="1" applyFont="1" applyFill="1" applyBorder="1" applyAlignment="1">
      <alignment horizontal="center" vertical="center" wrapText="1"/>
      <protection/>
    </xf>
    <xf numFmtId="0" fontId="30" fillId="0" borderId="80" xfId="48" applyFont="1" applyFill="1" applyBorder="1" applyAlignment="1">
      <alignment horizontal="center" vertical="center" wrapText="1"/>
      <protection/>
    </xf>
    <xf numFmtId="0" fontId="38" fillId="0" borderId="80" xfId="48" applyFont="1" applyBorder="1" applyAlignment="1">
      <alignment horizontal="left" vertical="center" wrapText="1"/>
      <protection/>
    </xf>
    <xf numFmtId="3" fontId="30" fillId="0" borderId="80" xfId="48" applyNumberFormat="1" applyFont="1" applyFill="1" applyBorder="1" applyAlignment="1">
      <alignment horizontal="center" vertical="center" wrapText="1"/>
      <protection/>
    </xf>
    <xf numFmtId="0" fontId="30" fillId="0" borderId="123" xfId="48" applyFont="1" applyFill="1" applyBorder="1" applyAlignment="1">
      <alignment horizontal="center" vertical="center" wrapText="1"/>
      <protection/>
    </xf>
    <xf numFmtId="172" fontId="30" fillId="0" borderId="100" xfId="48" applyNumberFormat="1" applyFont="1" applyFill="1" applyBorder="1" applyAlignment="1">
      <alignment horizontal="center" vertical="center" wrapText="1"/>
      <protection/>
    </xf>
    <xf numFmtId="2" fontId="30" fillId="0" borderId="10" xfId="48" applyNumberFormat="1" applyFont="1" applyFill="1" applyBorder="1" applyAlignment="1">
      <alignment horizontal="center" vertical="center" wrapText="1"/>
      <protection/>
    </xf>
    <xf numFmtId="4" fontId="30" fillId="0" borderId="80" xfId="48" applyNumberFormat="1" applyFont="1" applyFill="1" applyBorder="1" applyAlignment="1">
      <alignment horizontal="center" vertical="center" wrapText="1"/>
      <protection/>
    </xf>
    <xf numFmtId="2" fontId="38" fillId="0" borderId="103" xfId="48" applyNumberFormat="1" applyFont="1" applyFill="1" applyBorder="1" applyAlignment="1">
      <alignment horizontal="center" vertical="center" wrapText="1"/>
      <protection/>
    </xf>
    <xf numFmtId="173" fontId="38" fillId="0" borderId="32" xfId="48" applyNumberFormat="1" applyFont="1" applyBorder="1" applyAlignment="1">
      <alignment horizontal="right" vertical="center" wrapText="1"/>
      <protection/>
    </xf>
    <xf numFmtId="0" fontId="53" fillId="0" borderId="122" xfId="48" applyFont="1" applyBorder="1" applyAlignment="1">
      <alignment horizontal="center" vertical="center" wrapText="1"/>
      <protection/>
    </xf>
    <xf numFmtId="1" fontId="38" fillId="0" borderId="100" xfId="48" applyNumberFormat="1" applyFont="1" applyBorder="1" applyAlignment="1">
      <alignment horizontal="center" vertical="center" wrapText="1"/>
      <protection/>
    </xf>
    <xf numFmtId="174" fontId="30" fillId="0" borderId="122" xfId="48" applyNumberFormat="1" applyFont="1" applyFill="1" applyBorder="1" applyAlignment="1">
      <alignment horizontal="center" vertical="center" wrapText="1"/>
      <protection/>
    </xf>
    <xf numFmtId="174" fontId="30" fillId="0" borderId="80" xfId="48" applyNumberFormat="1" applyFont="1" applyBorder="1" applyAlignment="1">
      <alignment horizontal="center" vertical="center" wrapText="1"/>
      <protection/>
    </xf>
    <xf numFmtId="1" fontId="50" fillId="38" borderId="103" xfId="48" applyNumberFormat="1" applyFont="1" applyFill="1" applyBorder="1" applyAlignment="1">
      <alignment horizontal="right" vertical="center" wrapText="1" indent="1"/>
      <protection/>
    </xf>
    <xf numFmtId="172" fontId="30" fillId="0" borderId="102" xfId="48" applyNumberFormat="1" applyFont="1" applyFill="1" applyBorder="1" applyAlignment="1">
      <alignment horizontal="center" vertical="center" wrapText="1"/>
      <protection/>
    </xf>
    <xf numFmtId="2" fontId="30" fillId="0" borderId="30" xfId="48" applyNumberFormat="1" applyFont="1" applyFill="1" applyBorder="1" applyAlignment="1">
      <alignment horizontal="center" vertical="center" wrapText="1"/>
      <protection/>
    </xf>
    <xf numFmtId="0" fontId="110" fillId="0" borderId="122" xfId="48" applyFont="1" applyBorder="1" applyAlignment="1">
      <alignment horizontal="center" vertical="center" wrapText="1"/>
      <protection/>
    </xf>
    <xf numFmtId="0" fontId="111" fillId="0" borderId="80" xfId="48" applyFont="1" applyBorder="1" applyAlignment="1">
      <alignment horizontal="left" vertical="center" wrapText="1"/>
      <protection/>
    </xf>
    <xf numFmtId="0" fontId="112" fillId="0" borderId="10" xfId="48" applyFont="1" applyBorder="1" applyAlignment="1">
      <alignment horizontal="left" vertical="center" wrapText="1"/>
      <protection/>
    </xf>
    <xf numFmtId="0" fontId="113" fillId="0" borderId="122" xfId="48" applyFont="1" applyFill="1" applyBorder="1" applyAlignment="1">
      <alignment horizontal="center" vertical="center" wrapText="1"/>
      <protection/>
    </xf>
    <xf numFmtId="0" fontId="111" fillId="0" borderId="80" xfId="48" applyFont="1" applyFill="1" applyBorder="1" applyAlignment="1">
      <alignment horizontal="center" vertical="center" wrapText="1"/>
      <protection/>
    </xf>
    <xf numFmtId="0" fontId="111" fillId="0" borderId="100" xfId="48" applyFont="1" applyBorder="1" applyAlignment="1">
      <alignment vertical="center" wrapText="1"/>
      <protection/>
    </xf>
    <xf numFmtId="0" fontId="111" fillId="0" borderId="80" xfId="48" applyFont="1" applyBorder="1" applyAlignment="1">
      <alignment horizontal="center" vertical="center" wrapText="1"/>
      <protection/>
    </xf>
    <xf numFmtId="1" fontId="50" fillId="38" borderId="77" xfId="48" applyNumberFormat="1" applyFont="1" applyFill="1" applyBorder="1" applyAlignment="1">
      <alignment horizontal="right" vertical="center" wrapText="1" indent="1"/>
      <protection/>
    </xf>
    <xf numFmtId="175" fontId="38" fillId="0" borderId="75" xfId="48" applyNumberFormat="1" applyFont="1" applyFill="1" applyBorder="1" applyAlignment="1">
      <alignment horizontal="center" vertical="center" wrapText="1"/>
      <protection/>
    </xf>
    <xf numFmtId="3" fontId="30" fillId="0" borderId="77" xfId="48" applyNumberFormat="1" applyFont="1" applyBorder="1" applyAlignment="1">
      <alignment horizontal="center" vertical="center" wrapText="1"/>
      <protection/>
    </xf>
    <xf numFmtId="0" fontId="110" fillId="0" borderId="73" xfId="48" applyFont="1" applyBorder="1" applyAlignment="1">
      <alignment horizontal="center" vertical="center" wrapText="1"/>
      <protection/>
    </xf>
    <xf numFmtId="0" fontId="111" fillId="0" borderId="69" xfId="48" applyFont="1" applyBorder="1" applyAlignment="1">
      <alignment horizontal="left" vertical="center" wrapText="1"/>
      <protection/>
    </xf>
    <xf numFmtId="0" fontId="112" fillId="0" borderId="74" xfId="48" applyFont="1" applyBorder="1" applyAlignment="1">
      <alignment horizontal="left" vertical="center" wrapText="1"/>
      <protection/>
    </xf>
    <xf numFmtId="0" fontId="113" fillId="0" borderId="73" xfId="48" applyFont="1" applyFill="1" applyBorder="1" applyAlignment="1">
      <alignment horizontal="center" vertical="center" wrapText="1"/>
      <protection/>
    </xf>
    <xf numFmtId="0" fontId="111" fillId="0" borderId="69" xfId="48" applyFont="1" applyFill="1" applyBorder="1" applyAlignment="1">
      <alignment horizontal="center" vertical="center" wrapText="1"/>
      <protection/>
    </xf>
    <xf numFmtId="0" fontId="111" fillId="0" borderId="69" xfId="48" applyFont="1" applyBorder="1" applyAlignment="1">
      <alignment vertical="center" wrapText="1"/>
      <protection/>
    </xf>
    <xf numFmtId="0" fontId="111" fillId="0" borderId="69" xfId="48" applyFont="1" applyBorder="1" applyAlignment="1">
      <alignment horizontal="center" vertical="center" wrapText="1"/>
      <protection/>
    </xf>
    <xf numFmtId="0" fontId="50" fillId="0" borderId="69" xfId="48" applyFont="1" applyBorder="1" applyAlignment="1">
      <alignment horizontal="center" vertical="center" wrapText="1"/>
      <protection/>
    </xf>
    <xf numFmtId="1" fontId="50" fillId="38" borderId="124" xfId="48" applyNumberFormat="1" applyFont="1" applyFill="1" applyBorder="1" applyAlignment="1">
      <alignment horizontal="right" vertical="center" wrapText="1" indent="1"/>
      <protection/>
    </xf>
    <xf numFmtId="172" fontId="50" fillId="0" borderId="125" xfId="48" applyNumberFormat="1" applyFont="1" applyBorder="1" applyAlignment="1">
      <alignment horizontal="center" vertical="center" wrapText="1"/>
      <protection/>
    </xf>
    <xf numFmtId="3" fontId="30" fillId="37" borderId="68" xfId="48" applyNumberFormat="1" applyFont="1" applyFill="1" applyBorder="1" applyAlignment="1">
      <alignment horizontal="center" vertical="center" wrapText="1"/>
      <protection/>
    </xf>
    <xf numFmtId="174" fontId="30" fillId="0" borderId="73" xfId="48" applyNumberFormat="1" applyFont="1" applyFill="1" applyBorder="1" applyAlignment="1">
      <alignment horizontal="center" vertical="center" wrapText="1"/>
      <protection/>
    </xf>
    <xf numFmtId="174" fontId="30" fillId="0" borderId="69" xfId="48" applyNumberFormat="1" applyFont="1" applyFill="1" applyBorder="1" applyAlignment="1">
      <alignment horizontal="center" vertical="center" wrapText="1"/>
      <protection/>
    </xf>
    <xf numFmtId="174" fontId="30" fillId="0" borderId="69" xfId="48" applyNumberFormat="1" applyFont="1" applyBorder="1" applyAlignment="1">
      <alignment horizontal="center" vertical="center" wrapText="1"/>
      <protection/>
    </xf>
    <xf numFmtId="175" fontId="38" fillId="0" borderId="69" xfId="48" applyNumberFormat="1" applyFont="1" applyFill="1" applyBorder="1" applyAlignment="1">
      <alignment horizontal="center" vertical="center" wrapText="1"/>
      <protection/>
    </xf>
    <xf numFmtId="3" fontId="30" fillId="0" borderId="71" xfId="48" applyNumberFormat="1" applyFont="1" applyBorder="1" applyAlignment="1">
      <alignment horizontal="center" vertical="center" wrapText="1"/>
      <protection/>
    </xf>
    <xf numFmtId="172" fontId="30" fillId="0" borderId="70" xfId="48" applyNumberFormat="1" applyFont="1" applyFill="1" applyBorder="1" applyAlignment="1">
      <alignment horizontal="center" vertical="center" wrapText="1"/>
      <protection/>
    </xf>
    <xf numFmtId="172" fontId="38" fillId="0" borderId="67" xfId="48" applyNumberFormat="1" applyFont="1" applyFill="1" applyBorder="1" applyAlignment="1">
      <alignment horizontal="center" vertical="center" wrapText="1"/>
      <protection/>
    </xf>
    <xf numFmtId="174" fontId="30" fillId="0" borderId="67" xfId="48" applyNumberFormat="1" applyFont="1" applyFill="1" applyBorder="1" applyAlignment="1">
      <alignment horizontal="center" vertical="center" wrapText="1"/>
      <protection/>
    </xf>
    <xf numFmtId="4" fontId="30" fillId="0" borderId="67" xfId="48" applyNumberFormat="1" applyFont="1" applyFill="1" applyBorder="1" applyAlignment="1">
      <alignment horizontal="center" vertical="center" wrapText="1"/>
      <protection/>
    </xf>
    <xf numFmtId="174" fontId="30" fillId="0" borderId="111" xfId="48" applyNumberFormat="1" applyFont="1" applyBorder="1" applyAlignment="1">
      <alignment horizontal="center" vertical="center" wrapText="1"/>
      <protection/>
    </xf>
    <xf numFmtId="174" fontId="30" fillId="37" borderId="73" xfId="48" applyNumberFormat="1" applyFont="1" applyFill="1" applyBorder="1" applyAlignment="1">
      <alignment horizontal="center" vertical="center" wrapText="1"/>
      <protection/>
    </xf>
    <xf numFmtId="0" fontId="30" fillId="0" borderId="74" xfId="48" applyFont="1" applyFill="1" applyBorder="1" applyAlignment="1">
      <alignment horizontal="center" vertical="center" wrapText="1"/>
      <protection/>
    </xf>
    <xf numFmtId="4" fontId="30" fillId="0" borderId="69" xfId="48" applyNumberFormat="1" applyFont="1" applyFill="1" applyBorder="1" applyAlignment="1">
      <alignment horizontal="center" vertical="center" wrapText="1"/>
      <protection/>
    </xf>
    <xf numFmtId="172" fontId="30" fillId="0" borderId="69" xfId="48" applyNumberFormat="1" applyFont="1" applyFill="1" applyBorder="1" applyAlignment="1">
      <alignment horizontal="center" vertical="center" wrapText="1"/>
      <protection/>
    </xf>
    <xf numFmtId="2" fontId="30" fillId="0" borderId="111" xfId="48" applyNumberFormat="1" applyFont="1" applyFill="1" applyBorder="1" applyAlignment="1">
      <alignment horizontal="center" vertical="center" wrapText="1"/>
      <protection/>
    </xf>
    <xf numFmtId="2" fontId="38" fillId="0" borderId="74" xfId="48" applyNumberFormat="1" applyFont="1" applyFill="1" applyBorder="1" applyAlignment="1">
      <alignment horizontal="center" vertical="center" wrapText="1"/>
      <protection/>
    </xf>
    <xf numFmtId="0" fontId="49" fillId="37" borderId="112" xfId="48" applyFont="1" applyFill="1" applyBorder="1" applyAlignment="1">
      <alignment horizontal="center" vertical="center" wrapText="1"/>
      <protection/>
    </xf>
    <xf numFmtId="0" fontId="50" fillId="37" borderId="112" xfId="48" applyFont="1" applyFill="1" applyBorder="1" applyAlignment="1">
      <alignment horizontal="left" vertical="center" wrapText="1"/>
      <protection/>
    </xf>
    <xf numFmtId="0" fontId="54" fillId="37" borderId="112" xfId="48" applyFont="1" applyFill="1" applyBorder="1" applyAlignment="1">
      <alignment horizontal="right" vertical="center" wrapText="1"/>
      <protection/>
    </xf>
    <xf numFmtId="0" fontId="50" fillId="37" borderId="112" xfId="48" applyFont="1" applyFill="1" applyBorder="1" applyAlignment="1">
      <alignment horizontal="right" vertical="center" wrapText="1"/>
      <protection/>
    </xf>
    <xf numFmtId="0" fontId="50" fillId="37" borderId="112" xfId="48" applyFont="1" applyFill="1" applyBorder="1" applyAlignment="1">
      <alignment horizontal="center" vertical="center" wrapText="1"/>
      <protection/>
    </xf>
    <xf numFmtId="0" fontId="50" fillId="37" borderId="112" xfId="48" applyFont="1" applyFill="1" applyBorder="1" applyAlignment="1">
      <alignment vertical="center" wrapText="1"/>
      <protection/>
    </xf>
    <xf numFmtId="3" fontId="50" fillId="37" borderId="112" xfId="48" applyNumberFormat="1" applyFont="1" applyFill="1" applyBorder="1" applyAlignment="1">
      <alignment horizontal="right" vertical="center" wrapText="1" indent="1"/>
      <protection/>
    </xf>
    <xf numFmtId="0" fontId="54" fillId="37" borderId="112" xfId="48" applyFont="1" applyFill="1" applyBorder="1" applyAlignment="1">
      <alignment horizontal="center" vertical="center" wrapText="1"/>
      <protection/>
    </xf>
    <xf numFmtId="49" fontId="54" fillId="37" borderId="112" xfId="48" applyNumberFormat="1" applyFont="1" applyFill="1" applyBorder="1" applyAlignment="1">
      <alignment horizontal="center" vertical="center" wrapText="1"/>
      <protection/>
    </xf>
    <xf numFmtId="3" fontId="30" fillId="37" borderId="113" xfId="48" applyNumberFormat="1" applyFont="1" applyFill="1" applyBorder="1" applyAlignment="1">
      <alignment horizontal="center" vertical="center" wrapText="1"/>
      <protection/>
    </xf>
    <xf numFmtId="174" fontId="30" fillId="37" borderId="126" xfId="48" applyNumberFormat="1" applyFont="1" applyFill="1" applyBorder="1" applyAlignment="1">
      <alignment horizontal="center" vertical="center" wrapText="1"/>
      <protection/>
    </xf>
    <xf numFmtId="174" fontId="30" fillId="37" borderId="112" xfId="48" applyNumberFormat="1" applyFont="1" applyFill="1" applyBorder="1" applyAlignment="1">
      <alignment horizontal="center" vertical="center" wrapText="1"/>
      <protection/>
    </xf>
    <xf numFmtId="2" fontId="30" fillId="37" borderId="112" xfId="48" applyNumberFormat="1" applyFont="1" applyFill="1" applyBorder="1" applyAlignment="1">
      <alignment horizontal="center" vertical="center" wrapText="1"/>
      <protection/>
    </xf>
    <xf numFmtId="3" fontId="30" fillId="37" borderId="127" xfId="48" applyNumberFormat="1" applyFont="1" applyFill="1" applyBorder="1" applyAlignment="1">
      <alignment horizontal="center" vertical="center" wrapText="1"/>
      <protection/>
    </xf>
    <xf numFmtId="172" fontId="50" fillId="37" borderId="128" xfId="48" applyNumberFormat="1" applyFont="1" applyFill="1" applyBorder="1" applyAlignment="1">
      <alignment horizontal="center" vertical="center" wrapText="1"/>
      <protection/>
    </xf>
    <xf numFmtId="173" fontId="50" fillId="37" borderId="113" xfId="48" applyNumberFormat="1" applyFont="1" applyFill="1" applyBorder="1" applyAlignment="1">
      <alignment horizontal="right" vertical="center" wrapText="1"/>
      <protection/>
    </xf>
    <xf numFmtId="0" fontId="49" fillId="43" borderId="63" xfId="48" applyFont="1" applyFill="1" applyBorder="1" applyAlignment="1">
      <alignment horizontal="center" vertical="center" wrapText="1"/>
      <protection/>
    </xf>
    <xf numFmtId="0" fontId="50" fillId="43" borderId="65" xfId="48" applyFont="1" applyFill="1" applyBorder="1" applyAlignment="1">
      <alignment vertical="center"/>
      <protection/>
    </xf>
    <xf numFmtId="0" fontId="50" fillId="43" borderId="83" xfId="48" applyFont="1" applyFill="1" applyBorder="1" applyAlignment="1">
      <alignment vertical="center" wrapText="1"/>
      <protection/>
    </xf>
    <xf numFmtId="0" fontId="30" fillId="43" borderId="83" xfId="48" applyFont="1" applyFill="1" applyBorder="1" applyAlignment="1">
      <alignment vertical="center" wrapText="1"/>
      <protection/>
    </xf>
    <xf numFmtId="3" fontId="50" fillId="43" borderId="83" xfId="48" applyNumberFormat="1" applyFont="1" applyFill="1" applyBorder="1" applyAlignment="1">
      <alignment vertical="center" wrapText="1"/>
      <protection/>
    </xf>
    <xf numFmtId="173" fontId="50" fillId="43" borderId="83" xfId="48" applyNumberFormat="1" applyFont="1" applyFill="1" applyBorder="1" applyAlignment="1">
      <alignment vertical="center" wrapText="1"/>
      <protection/>
    </xf>
    <xf numFmtId="173" fontId="50" fillId="43" borderId="56" xfId="48" applyNumberFormat="1" applyFont="1" applyFill="1" applyBorder="1" applyAlignment="1">
      <alignment vertical="center" wrapText="1"/>
      <protection/>
    </xf>
    <xf numFmtId="0" fontId="58" fillId="0" borderId="0" xfId="48" applyFont="1" applyFill="1" applyBorder="1" applyAlignment="1">
      <alignment horizontal="right" vertical="center" wrapText="1"/>
      <protection/>
    </xf>
    <xf numFmtId="0" fontId="59" fillId="0" borderId="0" xfId="48" applyFont="1" applyFill="1" applyBorder="1" applyAlignment="1">
      <alignment horizontal="right" vertical="center" wrapText="1"/>
      <protection/>
    </xf>
    <xf numFmtId="0" fontId="60" fillId="0" borderId="0" xfId="48" applyFont="1" applyFill="1" applyBorder="1" applyAlignment="1">
      <alignment horizontal="right" vertical="center" wrapText="1"/>
      <protection/>
    </xf>
    <xf numFmtId="0" fontId="61" fillId="0" borderId="0" xfId="48" applyFont="1" applyFill="1" applyBorder="1" applyAlignment="1">
      <alignment horizontal="right" vertical="center" wrapText="1"/>
      <protection/>
    </xf>
    <xf numFmtId="3" fontId="62" fillId="0" borderId="0" xfId="48" applyNumberFormat="1" applyFont="1" applyFill="1" applyBorder="1" applyAlignment="1">
      <alignment horizontal="right" vertical="center" wrapText="1"/>
      <protection/>
    </xf>
    <xf numFmtId="0" fontId="53" fillId="0" borderId="92" xfId="48" applyFont="1" applyBorder="1" applyAlignment="1">
      <alignment horizontal="center" vertical="center" wrapText="1"/>
      <protection/>
    </xf>
    <xf numFmtId="0" fontId="50" fillId="0" borderId="92" xfId="48" applyFont="1" applyBorder="1" applyAlignment="1">
      <alignment horizontal="left" vertical="center" wrapText="1"/>
      <protection/>
    </xf>
    <xf numFmtId="0" fontId="54" fillId="0" borderId="93" xfId="48" applyFont="1" applyBorder="1" applyAlignment="1">
      <alignment horizontal="left" vertical="center" wrapText="1"/>
      <protection/>
    </xf>
    <xf numFmtId="0" fontId="52" fillId="0" borderId="91" xfId="48" applyFont="1" applyBorder="1" applyAlignment="1">
      <alignment horizontal="right" vertical="center" wrapText="1"/>
      <protection/>
    </xf>
    <xf numFmtId="0" fontId="50" fillId="0" borderId="92" xfId="48" applyFont="1" applyBorder="1" applyAlignment="1">
      <alignment horizontal="center" vertical="center" wrapText="1"/>
      <protection/>
    </xf>
    <xf numFmtId="0" fontId="50" fillId="0" borderId="92" xfId="48" applyFont="1" applyBorder="1" applyAlignment="1">
      <alignment vertical="center" wrapText="1"/>
      <protection/>
    </xf>
    <xf numFmtId="1" fontId="50" fillId="38" borderId="129" xfId="48" applyNumberFormat="1" applyFont="1" applyFill="1" applyBorder="1" applyAlignment="1">
      <alignment horizontal="right" vertical="center" wrapText="1" indent="1"/>
      <protection/>
    </xf>
    <xf numFmtId="172" fontId="50" fillId="0" borderId="91" xfId="48" applyNumberFormat="1" applyFont="1" applyBorder="1" applyAlignment="1">
      <alignment horizontal="center" vertical="center" wrapText="1"/>
      <protection/>
    </xf>
    <xf numFmtId="49" fontId="38" fillId="0" borderId="92" xfId="48" applyNumberFormat="1" applyFont="1" applyBorder="1" applyAlignment="1">
      <alignment horizontal="center" vertical="center" wrapText="1"/>
      <protection/>
    </xf>
    <xf numFmtId="1" fontId="38" fillId="0" borderId="92" xfId="48" applyNumberFormat="1" applyFont="1" applyBorder="1" applyAlignment="1">
      <alignment horizontal="center" vertical="center" wrapText="1"/>
      <protection/>
    </xf>
    <xf numFmtId="0" fontId="38" fillId="0" borderId="92" xfId="48" applyFont="1" applyBorder="1" applyAlignment="1">
      <alignment horizontal="center" vertical="center" wrapText="1"/>
      <protection/>
    </xf>
    <xf numFmtId="3" fontId="30" fillId="37" borderId="94" xfId="48" applyNumberFormat="1" applyFont="1" applyFill="1" applyBorder="1" applyAlignment="1">
      <alignment horizontal="center" vertical="center" wrapText="1"/>
      <protection/>
    </xf>
    <xf numFmtId="174" fontId="56" fillId="0" borderId="91" xfId="48" applyNumberFormat="1" applyFont="1" applyFill="1" applyBorder="1" applyAlignment="1">
      <alignment horizontal="center" vertical="center" wrapText="1"/>
      <protection/>
    </xf>
    <xf numFmtId="4" fontId="56" fillId="0" borderId="92" xfId="48" applyNumberFormat="1" applyFont="1" applyFill="1" applyBorder="1" applyAlignment="1">
      <alignment horizontal="center" vertical="center" wrapText="1"/>
      <protection/>
    </xf>
    <xf numFmtId="174" fontId="50" fillId="0" borderId="92" xfId="48" applyNumberFormat="1" applyFont="1" applyBorder="1" applyAlignment="1">
      <alignment horizontal="center" vertical="center" wrapText="1"/>
      <protection/>
    </xf>
    <xf numFmtId="176" fontId="52" fillId="0" borderId="92" xfId="48" applyNumberFormat="1" applyFont="1" applyBorder="1" applyAlignment="1">
      <alignment horizontal="center" vertical="center" wrapText="1"/>
      <protection/>
    </xf>
    <xf numFmtId="3" fontId="30" fillId="0" borderId="92" xfId="48" applyNumberFormat="1" applyFont="1" applyBorder="1" applyAlignment="1">
      <alignment horizontal="center" vertical="center" wrapText="1"/>
      <protection/>
    </xf>
    <xf numFmtId="3" fontId="30" fillId="0" borderId="94" xfId="48" applyNumberFormat="1" applyFont="1" applyBorder="1" applyAlignment="1">
      <alignment horizontal="center" vertical="center" wrapText="1"/>
      <protection/>
    </xf>
    <xf numFmtId="3" fontId="38" fillId="0" borderId="95" xfId="48" applyNumberFormat="1" applyFont="1" applyBorder="1" applyAlignment="1">
      <alignment horizontal="center" vertical="center" wrapText="1"/>
      <protection/>
    </xf>
    <xf numFmtId="172" fontId="52" fillId="0" borderId="92" xfId="48" applyNumberFormat="1" applyFont="1" applyBorder="1" applyAlignment="1">
      <alignment horizontal="center" vertical="center" wrapText="1"/>
      <protection/>
    </xf>
    <xf numFmtId="3" fontId="38" fillId="0" borderId="92" xfId="48" applyNumberFormat="1" applyFont="1" applyBorder="1" applyAlignment="1">
      <alignment horizontal="center" vertical="center" wrapText="1"/>
      <protection/>
    </xf>
    <xf numFmtId="174" fontId="55" fillId="0" borderId="92" xfId="48" applyNumberFormat="1" applyFont="1" applyFill="1" applyBorder="1" applyAlignment="1">
      <alignment horizontal="center" vertical="center" wrapText="1"/>
      <protection/>
    </xf>
    <xf numFmtId="4" fontId="50" fillId="0" borderId="92" xfId="48" applyNumberFormat="1" applyFont="1" applyBorder="1" applyAlignment="1">
      <alignment horizontal="center" vertical="center" wrapText="1"/>
      <protection/>
    </xf>
    <xf numFmtId="174" fontId="50" fillId="0" borderId="93" xfId="48" applyNumberFormat="1" applyFont="1" applyBorder="1" applyAlignment="1">
      <alignment horizontal="center" vertical="center" wrapText="1"/>
      <protection/>
    </xf>
    <xf numFmtId="3" fontId="50" fillId="0" borderId="92" xfId="48" applyNumberFormat="1" applyFont="1" applyBorder="1" applyAlignment="1">
      <alignment horizontal="center" vertical="center" wrapText="1"/>
      <protection/>
    </xf>
    <xf numFmtId="174" fontId="50" fillId="0" borderId="91" xfId="48" applyNumberFormat="1" applyFont="1" applyBorder="1" applyAlignment="1">
      <alignment horizontal="center" vertical="center" wrapText="1"/>
      <protection/>
    </xf>
    <xf numFmtId="0" fontId="30" fillId="0" borderId="92" xfId="48" applyFont="1" applyBorder="1" applyAlignment="1">
      <alignment horizontal="center" vertical="center" wrapText="1"/>
      <protection/>
    </xf>
    <xf numFmtId="0" fontId="38" fillId="0" borderId="92" xfId="48" applyFont="1" applyBorder="1" applyAlignment="1">
      <alignment horizontal="left" vertical="center" wrapText="1"/>
      <protection/>
    </xf>
    <xf numFmtId="0" fontId="52" fillId="0" borderId="92" xfId="48" applyFont="1" applyBorder="1" applyAlignment="1">
      <alignment horizontal="center" vertical="center" wrapText="1"/>
      <protection/>
    </xf>
    <xf numFmtId="0" fontId="30" fillId="0" borderId="93" xfId="48" applyFont="1" applyBorder="1" applyAlignment="1">
      <alignment horizontal="center" vertical="center" wrapText="1"/>
      <protection/>
    </xf>
    <xf numFmtId="0" fontId="30" fillId="0" borderId="91" xfId="48" applyFont="1" applyBorder="1" applyAlignment="1">
      <alignment horizontal="center" vertical="center" wrapText="1"/>
      <protection/>
    </xf>
    <xf numFmtId="172" fontId="38" fillId="0" borderId="92" xfId="48" applyNumberFormat="1" applyFont="1" applyBorder="1" applyAlignment="1">
      <alignment horizontal="center" vertical="center" wrapText="1"/>
      <protection/>
    </xf>
    <xf numFmtId="4" fontId="55" fillId="0" borderId="92" xfId="48" applyNumberFormat="1" applyFont="1" applyFill="1" applyBorder="1" applyAlignment="1">
      <alignment horizontal="center" vertical="center" wrapText="1"/>
      <protection/>
    </xf>
    <xf numFmtId="4" fontId="52" fillId="0" borderId="92" xfId="48" applyNumberFormat="1" applyFont="1" applyBorder="1" applyAlignment="1">
      <alignment horizontal="center" vertical="center" wrapText="1"/>
      <protection/>
    </xf>
    <xf numFmtId="177" fontId="55" fillId="0" borderId="92" xfId="48" applyNumberFormat="1" applyFont="1" applyFill="1" applyBorder="1" applyAlignment="1">
      <alignment horizontal="center" vertical="center" wrapText="1"/>
      <protection/>
    </xf>
    <xf numFmtId="172" fontId="38" fillId="0" borderId="94" xfId="48" applyNumberFormat="1" applyFont="1" applyFill="1" applyBorder="1" applyAlignment="1">
      <alignment horizontal="center" vertical="center" wrapText="1"/>
      <protection/>
    </xf>
    <xf numFmtId="173" fontId="38" fillId="0" borderId="95" xfId="48" applyNumberFormat="1" applyFont="1" applyBorder="1" applyAlignment="1">
      <alignment horizontal="right" vertical="center" wrapText="1"/>
      <protection/>
    </xf>
    <xf numFmtId="173" fontId="30" fillId="0" borderId="94" xfId="48" applyNumberFormat="1" applyFont="1" applyBorder="1" applyAlignment="1">
      <alignment horizontal="right" vertical="center" wrapText="1"/>
      <protection/>
    </xf>
    <xf numFmtId="174" fontId="55" fillId="37" borderId="112" xfId="48" applyNumberFormat="1" applyFont="1" applyFill="1" applyBorder="1" applyAlignment="1">
      <alignment horizontal="center" vertical="center" wrapText="1"/>
      <protection/>
    </xf>
    <xf numFmtId="2" fontId="50" fillId="37" borderId="112" xfId="48" applyNumberFormat="1" applyFont="1" applyFill="1" applyBorder="1" applyAlignment="1">
      <alignment horizontal="center" vertical="center" wrapText="1"/>
      <protection/>
    </xf>
    <xf numFmtId="3" fontId="50" fillId="37" borderId="113" xfId="48" applyNumberFormat="1" applyFont="1" applyFill="1" applyBorder="1" applyAlignment="1">
      <alignment horizontal="center" vertical="center" wrapText="1"/>
      <protection/>
    </xf>
    <xf numFmtId="3" fontId="50" fillId="37" borderId="128" xfId="48" applyNumberFormat="1" applyFont="1" applyFill="1" applyBorder="1" applyAlignment="1">
      <alignment horizontal="center" vertical="center" wrapText="1"/>
      <protection/>
    </xf>
    <xf numFmtId="0" fontId="28" fillId="0" borderId="0" xfId="48" applyFont="1" applyBorder="1" applyAlignment="1">
      <alignment horizontal="center" vertical="center" wrapText="1"/>
      <protection/>
    </xf>
    <xf numFmtId="0" fontId="34" fillId="0" borderId="0" xfId="48" applyFont="1" applyBorder="1" applyAlignment="1">
      <alignment horizontal="left" vertical="center" wrapText="1"/>
      <protection/>
    </xf>
    <xf numFmtId="0" fontId="36" fillId="0" borderId="0" xfId="48" applyFont="1" applyBorder="1" applyAlignment="1">
      <alignment horizontal="center" vertical="center" wrapText="1"/>
      <protection/>
    </xf>
    <xf numFmtId="0" fontId="34" fillId="0" borderId="0" xfId="48" applyFont="1" applyBorder="1" applyAlignment="1">
      <alignment vertical="center" wrapText="1"/>
      <protection/>
    </xf>
    <xf numFmtId="3" fontId="31" fillId="0" borderId="0" xfId="48" applyNumberFormat="1" applyFont="1" applyBorder="1" applyAlignment="1">
      <alignment horizontal="right" vertical="center" wrapText="1" indent="1"/>
      <protection/>
    </xf>
    <xf numFmtId="172" fontId="34" fillId="0" borderId="0" xfId="48" applyNumberFormat="1" applyFont="1" applyBorder="1" applyAlignment="1">
      <alignment horizontal="center" vertical="center" wrapText="1"/>
      <protection/>
    </xf>
    <xf numFmtId="0" fontId="34" fillId="0" borderId="11" xfId="48" applyFont="1" applyBorder="1" applyAlignment="1">
      <alignment horizontal="center" vertical="center" wrapText="1"/>
      <protection/>
    </xf>
    <xf numFmtId="0" fontId="60" fillId="0" borderId="11" xfId="48" applyFont="1" applyBorder="1" applyAlignment="1">
      <alignment horizontal="center" vertical="center" wrapText="1"/>
      <protection/>
    </xf>
    <xf numFmtId="0" fontId="33" fillId="0" borderId="11" xfId="48" applyFont="1" applyBorder="1" applyAlignment="1">
      <alignment horizontal="center" vertical="center" wrapText="1"/>
      <protection/>
    </xf>
    <xf numFmtId="2" fontId="34" fillId="0" borderId="0" xfId="48" applyNumberFormat="1" applyFont="1" applyBorder="1" applyAlignment="1">
      <alignment horizontal="center" vertical="center" wrapText="1"/>
      <protection/>
    </xf>
    <xf numFmtId="0" fontId="34" fillId="0" borderId="0" xfId="48" applyFont="1" applyBorder="1" applyAlignment="1">
      <alignment horizontal="center" vertical="center" wrapText="1"/>
      <protection/>
    </xf>
    <xf numFmtId="0" fontId="32" fillId="0" borderId="0" xfId="48" applyFont="1" applyBorder="1" applyAlignment="1">
      <alignment horizontal="center" vertical="center" wrapText="1"/>
      <protection/>
    </xf>
    <xf numFmtId="177" fontId="58" fillId="0" borderId="0" xfId="48" applyNumberFormat="1" applyFont="1" applyBorder="1" applyAlignment="1">
      <alignment horizontal="center" vertical="center" wrapText="1"/>
      <protection/>
    </xf>
    <xf numFmtId="3" fontId="34" fillId="0" borderId="0" xfId="48" applyNumberFormat="1" applyFont="1" applyBorder="1" applyAlignment="1">
      <alignment horizontal="center" vertical="center" wrapText="1"/>
      <protection/>
    </xf>
    <xf numFmtId="3" fontId="32" fillId="0" borderId="0" xfId="48" applyNumberFormat="1" applyFont="1" applyBorder="1" applyAlignment="1">
      <alignment horizontal="center" vertical="center" wrapText="1"/>
      <protection/>
    </xf>
    <xf numFmtId="0" fontId="48" fillId="0" borderId="0" xfId="48" applyFont="1" applyBorder="1" applyAlignment="1">
      <alignment horizontal="center" vertical="center" wrapText="1"/>
      <protection/>
    </xf>
    <xf numFmtId="0" fontId="63" fillId="0" borderId="0" xfId="48" applyFont="1" applyBorder="1" applyAlignment="1">
      <alignment horizontal="left" vertical="center" wrapText="1"/>
      <protection/>
    </xf>
    <xf numFmtId="0" fontId="60" fillId="0" borderId="0" xfId="48" applyFont="1" applyBorder="1" applyAlignment="1">
      <alignment horizontal="center" vertical="center" wrapText="1"/>
      <protection/>
    </xf>
    <xf numFmtId="0" fontId="23" fillId="0" borderId="0" xfId="48" applyFont="1" applyBorder="1" applyAlignment="1">
      <alignment horizontal="center" vertical="center" wrapText="1"/>
      <protection/>
    </xf>
    <xf numFmtId="172" fontId="23" fillId="0" borderId="0" xfId="48" applyNumberFormat="1" applyFont="1" applyBorder="1" applyAlignment="1">
      <alignment horizontal="center" vertical="center" wrapText="1"/>
      <protection/>
    </xf>
    <xf numFmtId="0" fontId="58" fillId="0" borderId="0" xfId="48" applyFont="1" applyBorder="1" applyAlignment="1">
      <alignment horizontal="center" vertical="center" wrapText="1"/>
      <protection/>
    </xf>
    <xf numFmtId="173" fontId="34" fillId="0" borderId="0" xfId="48" applyNumberFormat="1" applyFont="1" applyAlignment="1">
      <alignment horizontal="right" vertical="center" wrapText="1"/>
      <protection/>
    </xf>
    <xf numFmtId="173" fontId="45" fillId="0" borderId="0" xfId="48" applyNumberFormat="1" applyFont="1" applyAlignment="1">
      <alignment horizontal="right" vertical="center" wrapText="1"/>
      <protection/>
    </xf>
    <xf numFmtId="0" fontId="28" fillId="0" borderId="0" xfId="48" applyFont="1" applyAlignment="1">
      <alignment horizontal="center" wrapText="1"/>
      <protection/>
    </xf>
    <xf numFmtId="0" fontId="34" fillId="0" borderId="0" xfId="48" applyFont="1" applyAlignment="1">
      <alignment horizontal="left" wrapText="1"/>
      <protection/>
    </xf>
    <xf numFmtId="0" fontId="34" fillId="0" borderId="0" xfId="48" applyFont="1" applyAlignment="1">
      <alignment horizontal="right" wrapText="1"/>
      <protection/>
    </xf>
    <xf numFmtId="0" fontId="36" fillId="0" borderId="0" xfId="48" applyFont="1" applyAlignment="1">
      <alignment horizontal="center" wrapText="1"/>
      <protection/>
    </xf>
    <xf numFmtId="3" fontId="31" fillId="0" borderId="0" xfId="48" applyNumberFormat="1" applyFont="1" applyAlignment="1">
      <alignment horizontal="right" wrapText="1" indent="1"/>
      <protection/>
    </xf>
    <xf numFmtId="0" fontId="34" fillId="0" borderId="0" xfId="48" applyFont="1" applyAlignment="1">
      <alignment horizontal="center" wrapText="1"/>
      <protection/>
    </xf>
    <xf numFmtId="0" fontId="60" fillId="0" borderId="0" xfId="48" applyFont="1" applyAlignment="1">
      <alignment horizontal="center" wrapText="1"/>
      <protection/>
    </xf>
    <xf numFmtId="0" fontId="33" fillId="0" borderId="0" xfId="48" applyFont="1" applyAlignment="1">
      <alignment horizontal="center" vertical="center" wrapText="1"/>
      <protection/>
    </xf>
    <xf numFmtId="0" fontId="34" fillId="0" borderId="0" xfId="48" applyFont="1" applyAlignment="1">
      <alignment horizontal="center" vertical="center" wrapText="1"/>
      <protection/>
    </xf>
    <xf numFmtId="2" fontId="34" fillId="0" borderId="0" xfId="48" applyNumberFormat="1" applyFont="1" applyAlignment="1">
      <alignment horizontal="center" wrapText="1"/>
      <protection/>
    </xf>
    <xf numFmtId="0" fontId="32" fillId="0" borderId="0" xfId="48" applyFont="1" applyAlignment="1">
      <alignment horizontal="center" wrapText="1"/>
      <protection/>
    </xf>
    <xf numFmtId="177" fontId="58" fillId="0" borderId="0" xfId="48" applyNumberFormat="1" applyFont="1" applyAlignment="1">
      <alignment horizontal="center" wrapText="1"/>
      <protection/>
    </xf>
    <xf numFmtId="3" fontId="34" fillId="0" borderId="0" xfId="48" applyNumberFormat="1" applyFont="1" applyAlignment="1">
      <alignment horizontal="center" vertical="center" wrapText="1"/>
      <protection/>
    </xf>
    <xf numFmtId="3" fontId="32" fillId="0" borderId="0" xfId="48" applyNumberFormat="1" applyFont="1" applyAlignment="1">
      <alignment horizontal="center" vertical="center" wrapText="1"/>
      <protection/>
    </xf>
    <xf numFmtId="0" fontId="48" fillId="0" borderId="0" xfId="48" applyFont="1" applyAlignment="1">
      <alignment horizontal="center" wrapText="1"/>
      <protection/>
    </xf>
    <xf numFmtId="0" fontId="63" fillId="0" borderId="0" xfId="48" applyFont="1" applyAlignment="1">
      <alignment horizontal="left" wrapText="1"/>
      <protection/>
    </xf>
    <xf numFmtId="0" fontId="23" fillId="0" borderId="0" xfId="48" applyFont="1" applyAlignment="1">
      <alignment horizontal="center" wrapText="1"/>
      <protection/>
    </xf>
    <xf numFmtId="172" fontId="23" fillId="0" borderId="0" xfId="48" applyNumberFormat="1" applyFont="1" applyAlignment="1">
      <alignment horizontal="center" wrapText="1"/>
      <protection/>
    </xf>
    <xf numFmtId="0" fontId="58" fillId="0" borderId="0" xfId="48" applyFont="1" applyAlignment="1">
      <alignment horizontal="center" wrapText="1"/>
      <protection/>
    </xf>
    <xf numFmtId="173" fontId="45" fillId="0" borderId="0" xfId="48" applyNumberFormat="1" applyFont="1" applyAlignment="1">
      <alignment horizontal="right" wrapText="1"/>
      <protection/>
    </xf>
    <xf numFmtId="0" fontId="34" fillId="0" borderId="0" xfId="48" applyFont="1" applyBorder="1" applyAlignment="1">
      <alignment horizontal="right" wrapText="1"/>
      <protection/>
    </xf>
    <xf numFmtId="0" fontId="7" fillId="0" borderId="0" xfId="48">
      <alignment/>
      <protection/>
    </xf>
    <xf numFmtId="0" fontId="64" fillId="36" borderId="0" xfId="51" applyFont="1" applyFill="1" applyAlignment="1" applyProtection="1">
      <alignment horizontal="center"/>
      <protection/>
    </xf>
    <xf numFmtId="0" fontId="34" fillId="0" borderId="0" xfId="48" applyFont="1" applyAlignment="1">
      <alignment horizontal="right"/>
      <protection/>
    </xf>
    <xf numFmtId="0" fontId="35" fillId="0" borderId="0" xfId="48" applyFont="1" applyAlignment="1">
      <alignment horizontal="right"/>
      <protection/>
    </xf>
    <xf numFmtId="0" fontId="9" fillId="0" borderId="0" xfId="51" applyFont="1" applyFill="1" applyAlignment="1" applyProtection="1">
      <alignment horizontal="center" vertical="center"/>
      <protection/>
    </xf>
    <xf numFmtId="0" fontId="30" fillId="0" borderId="0" xfId="51" applyFont="1" applyFill="1" applyAlignment="1" applyProtection="1">
      <alignment horizontal="left"/>
      <protection/>
    </xf>
    <xf numFmtId="0" fontId="65" fillId="0" borderId="0" xfId="51" applyFont="1" applyFill="1" applyAlignment="1" applyProtection="1">
      <alignment horizontal="left" vertical="center"/>
      <protection/>
    </xf>
    <xf numFmtId="0" fontId="9" fillId="0" borderId="0" xfId="51" applyFont="1" applyFill="1" applyAlignment="1" applyProtection="1">
      <alignment horizontal="left" vertical="center"/>
      <protection/>
    </xf>
    <xf numFmtId="0" fontId="9" fillId="0" borderId="0" xfId="56" applyFont="1" applyFill="1" applyAlignment="1" applyProtection="1">
      <alignment horizontal="left" vertical="center"/>
      <protection/>
    </xf>
    <xf numFmtId="14" fontId="9" fillId="0" borderId="0" xfId="56" applyNumberFormat="1" applyFont="1" applyFill="1" applyAlignment="1" applyProtection="1">
      <alignment horizontal="left" vertical="center"/>
      <protection/>
    </xf>
    <xf numFmtId="0" fontId="66" fillId="37" borderId="74" xfId="48" applyFont="1" applyFill="1" applyBorder="1" applyAlignment="1">
      <alignment horizontal="center" vertical="center" wrapText="1"/>
      <protection/>
    </xf>
    <xf numFmtId="0" fontId="35" fillId="37" borderId="125" xfId="48" applyFont="1" applyFill="1" applyBorder="1" applyAlignment="1">
      <alignment horizontal="center" vertical="center" wrapText="1"/>
      <protection/>
    </xf>
    <xf numFmtId="0" fontId="66" fillId="0" borderId="0" xfId="48" applyFont="1" applyAlignment="1">
      <alignment horizontal="center" vertical="center" wrapText="1"/>
      <protection/>
    </xf>
    <xf numFmtId="0" fontId="67" fillId="0" borderId="0" xfId="48" applyFont="1" applyAlignment="1">
      <alignment horizontal="center" vertical="center" wrapText="1"/>
      <protection/>
    </xf>
    <xf numFmtId="0" fontId="48" fillId="0" borderId="79" xfId="48" applyFont="1" applyFill="1" applyBorder="1" applyAlignment="1">
      <alignment horizontal="center" vertical="center" wrapText="1"/>
      <protection/>
    </xf>
    <xf numFmtId="0" fontId="68" fillId="0" borderId="117" xfId="48" applyFont="1" applyBorder="1" applyAlignment="1">
      <alignment horizontal="left" vertical="center" wrapText="1"/>
      <protection/>
    </xf>
    <xf numFmtId="0" fontId="45" fillId="0" borderId="0" xfId="48" applyFont="1" applyAlignment="1">
      <alignment horizontal="center" vertical="center" wrapText="1"/>
      <protection/>
    </xf>
    <xf numFmtId="0" fontId="48" fillId="0" borderId="103" xfId="48" applyFont="1" applyFill="1" applyBorder="1" applyAlignment="1">
      <alignment horizontal="center" vertical="center" wrapText="1"/>
      <protection/>
    </xf>
    <xf numFmtId="0" fontId="68" fillId="0" borderId="102" xfId="48" applyFont="1" applyBorder="1" applyAlignment="1">
      <alignment horizontal="left" vertical="center" wrapText="1"/>
      <protection/>
    </xf>
    <xf numFmtId="0" fontId="48" fillId="0" borderId="77" xfId="48" applyFont="1" applyFill="1" applyBorder="1" applyAlignment="1">
      <alignment horizontal="center" vertical="center" wrapText="1"/>
      <protection/>
    </xf>
    <xf numFmtId="0" fontId="35" fillId="0" borderId="76" xfId="48" applyFont="1" applyBorder="1" applyAlignment="1">
      <alignment horizontal="left" vertical="center" wrapText="1"/>
      <protection/>
    </xf>
    <xf numFmtId="0" fontId="35" fillId="0" borderId="102" xfId="48" applyFont="1" applyBorder="1" applyAlignment="1">
      <alignment horizontal="left" vertical="center" wrapText="1"/>
      <protection/>
    </xf>
    <xf numFmtId="0" fontId="45" fillId="0" borderId="0" xfId="48" applyFont="1" applyBorder="1" applyAlignment="1">
      <alignment horizontal="center" vertical="center" wrapText="1"/>
      <protection/>
    </xf>
    <xf numFmtId="0" fontId="68" fillId="0" borderId="76" xfId="48" applyFont="1" applyBorder="1" applyAlignment="1">
      <alignment horizontal="left" vertical="center" wrapText="1"/>
      <protection/>
    </xf>
    <xf numFmtId="0" fontId="68" fillId="0" borderId="14" xfId="48" applyFont="1" applyBorder="1" applyAlignment="1">
      <alignment horizontal="left" vertical="center" wrapText="1"/>
      <protection/>
    </xf>
    <xf numFmtId="0" fontId="45" fillId="0" borderId="0" xfId="48" applyFont="1" applyAlignment="1">
      <alignment horizontal="right" wrapText="1"/>
      <protection/>
    </xf>
    <xf numFmtId="0" fontId="68" fillId="0" borderId="91" xfId="48" applyFont="1" applyBorder="1" applyAlignment="1">
      <alignment horizontal="left" vertical="center" wrapText="1"/>
      <protection/>
    </xf>
    <xf numFmtId="0" fontId="60" fillId="0" borderId="76" xfId="48" applyFont="1" applyBorder="1" applyAlignment="1">
      <alignment horizontal="left" vertical="center" wrapText="1"/>
      <protection/>
    </xf>
    <xf numFmtId="0" fontId="66" fillId="37" borderId="123" xfId="48" applyFont="1" applyFill="1" applyBorder="1" applyAlignment="1">
      <alignment horizontal="center" vertical="center" wrapText="1"/>
      <protection/>
    </xf>
    <xf numFmtId="0" fontId="35" fillId="37" borderId="12" xfId="48" applyFont="1" applyFill="1" applyBorder="1" applyAlignment="1">
      <alignment horizontal="center" vertical="center" wrapText="1"/>
      <protection/>
    </xf>
    <xf numFmtId="0" fontId="48" fillId="0" borderId="100" xfId="48" applyFont="1" applyFill="1" applyBorder="1" applyAlignment="1">
      <alignment horizontal="center" vertical="center" wrapText="1"/>
      <protection/>
    </xf>
    <xf numFmtId="0" fontId="60" fillId="0" borderId="100" xfId="48" applyFont="1" applyBorder="1" applyAlignment="1">
      <alignment horizontal="left" vertical="center" wrapText="1"/>
      <protection/>
    </xf>
    <xf numFmtId="0" fontId="66" fillId="37" borderId="130" xfId="48" applyFont="1" applyFill="1" applyBorder="1" applyAlignment="1">
      <alignment horizontal="center" vertical="center" wrapText="1"/>
      <protection/>
    </xf>
    <xf numFmtId="0" fontId="35" fillId="37" borderId="131" xfId="48" applyFont="1" applyFill="1" applyBorder="1" applyAlignment="1">
      <alignment horizontal="center" vertical="center" wrapText="1"/>
      <protection/>
    </xf>
    <xf numFmtId="0" fontId="48" fillId="0" borderId="132" xfId="48" applyFont="1" applyFill="1" applyBorder="1" applyAlignment="1">
      <alignment horizontal="center" vertical="center" wrapText="1"/>
      <protection/>
    </xf>
    <xf numFmtId="0" fontId="60" fillId="0" borderId="133" xfId="48" applyFont="1" applyBorder="1" applyAlignment="1">
      <alignment vertical="center" wrapText="1"/>
      <protection/>
    </xf>
    <xf numFmtId="0" fontId="60" fillId="0" borderId="100" xfId="48" applyFont="1" applyFill="1" applyBorder="1" applyAlignment="1">
      <alignment horizontal="center" vertical="center" wrapText="1"/>
      <protection/>
    </xf>
    <xf numFmtId="0" fontId="60" fillId="0" borderId="134" xfId="48" applyFont="1" applyBorder="1" applyAlignment="1">
      <alignment vertical="center" wrapText="1"/>
      <protection/>
    </xf>
    <xf numFmtId="0" fontId="66" fillId="37" borderId="111" xfId="48" applyFont="1" applyFill="1" applyBorder="1" applyAlignment="1">
      <alignment horizontal="center" vertical="center" wrapText="1"/>
      <protection/>
    </xf>
    <xf numFmtId="0" fontId="35" fillId="37" borderId="130" xfId="48" applyFont="1" applyFill="1" applyBorder="1" applyAlignment="1">
      <alignment horizontal="center" vertical="center" wrapText="1"/>
      <protection/>
    </xf>
    <xf numFmtId="0" fontId="48" fillId="0" borderId="15" xfId="48" applyFont="1" applyFill="1" applyBorder="1" applyAlignment="1">
      <alignment horizontal="center" vertical="center" wrapText="1"/>
      <protection/>
    </xf>
    <xf numFmtId="0" fontId="60" fillId="0" borderId="135" xfId="48" applyFont="1" applyBorder="1" applyAlignment="1">
      <alignment vertical="center" wrapText="1"/>
      <protection/>
    </xf>
    <xf numFmtId="0" fontId="48" fillId="0" borderId="13" xfId="48" applyFont="1" applyFill="1" applyBorder="1" applyAlignment="1">
      <alignment horizontal="center" vertical="center" wrapText="1"/>
      <protection/>
    </xf>
    <xf numFmtId="0" fontId="48" fillId="0" borderId="30" xfId="48" applyFont="1" applyFill="1" applyBorder="1" applyAlignment="1">
      <alignment horizontal="center" vertical="center" wrapText="1"/>
      <protection/>
    </xf>
    <xf numFmtId="0" fontId="60" fillId="0" borderId="30" xfId="48" applyFont="1" applyFill="1" applyBorder="1" applyAlignment="1">
      <alignment horizontal="center" vertical="center" wrapText="1"/>
      <protection/>
    </xf>
    <xf numFmtId="0" fontId="68" fillId="0" borderId="134" xfId="48" applyFont="1" applyBorder="1" applyAlignment="1">
      <alignment vertical="center" wrapText="1"/>
      <protection/>
    </xf>
    <xf numFmtId="0" fontId="68" fillId="0" borderId="136" xfId="48" applyFont="1" applyBorder="1" applyAlignment="1">
      <alignment vertical="center" wrapText="1"/>
      <protection/>
    </xf>
    <xf numFmtId="0" fontId="60" fillId="0" borderId="91" xfId="48" applyFont="1" applyBorder="1" applyAlignment="1">
      <alignment vertical="center" wrapText="1"/>
      <protection/>
    </xf>
    <xf numFmtId="0" fontId="68" fillId="0" borderId="91" xfId="48" applyFont="1" applyBorder="1" applyAlignment="1">
      <alignment vertical="center" wrapText="1"/>
      <protection/>
    </xf>
    <xf numFmtId="0" fontId="60" fillId="0" borderId="91" xfId="48" applyFont="1" applyBorder="1" applyAlignment="1">
      <alignment horizontal="left" vertical="center" wrapText="1"/>
      <protection/>
    </xf>
    <xf numFmtId="166" fontId="2" fillId="44" borderId="0" xfId="0" applyNumberFormat="1" applyFont="1" applyFill="1" applyAlignment="1" applyProtection="1">
      <alignment horizontal="right" vertical="center"/>
      <protection/>
    </xf>
    <xf numFmtId="0" fontId="19" fillId="0" borderId="0" xfId="0" applyFont="1" applyAlignment="1" applyProtection="1">
      <alignment horizontal="left" vertical="center" wrapText="1"/>
      <protection/>
    </xf>
    <xf numFmtId="0" fontId="19" fillId="0" borderId="0" xfId="0" applyFont="1" applyAlignment="1" applyProtection="1">
      <alignment horizontal="left" vertical="center" wrapText="1"/>
      <protection/>
    </xf>
    <xf numFmtId="169" fontId="2" fillId="0" borderId="0" xfId="0" applyNumberFormat="1" applyFont="1" applyAlignment="1" applyProtection="1">
      <alignment horizontal="center" vertical="center"/>
      <protection/>
    </xf>
    <xf numFmtId="0" fontId="2" fillId="16" borderId="0" xfId="0" applyFont="1" applyFill="1" applyAlignment="1" applyProtection="1">
      <alignment horizontal="left" vertical="center" wrapText="1"/>
      <protection/>
    </xf>
    <xf numFmtId="0" fontId="2" fillId="16" borderId="0" xfId="0" applyFont="1" applyFill="1" applyAlignment="1" applyProtection="1">
      <alignment horizontal="center" vertical="center"/>
      <protection/>
    </xf>
    <xf numFmtId="167" fontId="2" fillId="16" borderId="0" xfId="0" applyNumberFormat="1" applyFont="1" applyFill="1" applyAlignment="1" applyProtection="1">
      <alignment horizontal="right" vertical="center"/>
      <protection/>
    </xf>
    <xf numFmtId="166" fontId="2" fillId="16" borderId="0" xfId="0" applyNumberFormat="1" applyFont="1" applyFill="1" applyAlignment="1" applyProtection="1">
      <alignment horizontal="right" vertical="center"/>
      <protection/>
    </xf>
    <xf numFmtId="168" fontId="2" fillId="16" borderId="0" xfId="0" applyNumberFormat="1" applyFont="1" applyFill="1" applyAlignment="1" applyProtection="1">
      <alignment horizontal="right" vertical="center"/>
      <protection/>
    </xf>
    <xf numFmtId="169" fontId="2" fillId="16" borderId="0" xfId="0" applyNumberFormat="1" applyFont="1" applyFill="1" applyAlignment="1" applyProtection="1">
      <alignment horizontal="center" vertical="center"/>
      <protection/>
    </xf>
    <xf numFmtId="0" fontId="19" fillId="16" borderId="0" xfId="0" applyFont="1" applyFill="1" applyAlignment="1" applyProtection="1">
      <alignment horizontal="left" vertical="center"/>
      <protection/>
    </xf>
    <xf numFmtId="0" fontId="2" fillId="16" borderId="0" xfId="0" applyFont="1" applyFill="1" applyAlignment="1" applyProtection="1">
      <alignment horizontal="left" vertical="center"/>
      <protection/>
    </xf>
    <xf numFmtId="165" fontId="19" fillId="16" borderId="0" xfId="0" applyNumberFormat="1" applyFont="1" applyFill="1" applyAlignment="1" applyProtection="1">
      <alignment horizontal="right" vertical="top"/>
      <protection/>
    </xf>
    <xf numFmtId="0" fontId="19" fillId="16" borderId="0" xfId="0" applyFont="1" applyFill="1" applyAlignment="1" applyProtection="1">
      <alignment horizontal="left" vertical="center"/>
      <protection/>
    </xf>
    <xf numFmtId="0" fontId="2" fillId="16" borderId="0" xfId="0" applyFont="1" applyFill="1" applyAlignment="1" applyProtection="1">
      <alignment horizontal="right" vertical="center"/>
      <protection/>
    </xf>
    <xf numFmtId="0" fontId="2" fillId="16" borderId="0" xfId="0" applyFont="1" applyFill="1" applyAlignment="1" applyProtection="1">
      <alignment horizontal="left" vertical="center"/>
      <protection/>
    </xf>
    <xf numFmtId="0" fontId="25" fillId="16" borderId="0" xfId="0" applyFont="1" applyFill="1" applyAlignment="1" applyProtection="1">
      <alignment horizontal="left" vertical="center"/>
      <protection/>
    </xf>
    <xf numFmtId="167" fontId="25" fillId="16" borderId="0" xfId="0" applyNumberFormat="1" applyFont="1" applyFill="1" applyAlignment="1" applyProtection="1">
      <alignment horizontal="right" vertical="center"/>
      <protection/>
    </xf>
    <xf numFmtId="0" fontId="24" fillId="16" borderId="0" xfId="0" applyFont="1" applyFill="1" applyAlignment="1" applyProtection="1">
      <alignment horizontal="left" vertical="center"/>
      <protection/>
    </xf>
    <xf numFmtId="167" fontId="24" fillId="16" borderId="0" xfId="0" applyNumberFormat="1" applyFont="1" applyFill="1" applyAlignment="1" applyProtection="1">
      <alignment horizontal="right" vertical="center"/>
      <protection/>
    </xf>
    <xf numFmtId="0" fontId="2" fillId="0" borderId="0" xfId="0" applyFont="1" applyAlignment="1" applyProtection="1">
      <alignment horizontal="left" vertical="center" wrapText="1"/>
      <protection/>
    </xf>
    <xf numFmtId="0" fontId="0" fillId="0" borderId="0" xfId="0" applyAlignment="1">
      <alignment vertical="center" wrapText="1"/>
    </xf>
    <xf numFmtId="4" fontId="36" fillId="0" borderId="137" xfId="48" applyNumberFormat="1" applyFont="1" applyBorder="1" applyAlignment="1">
      <alignment horizontal="center" vertical="top" textRotation="90" wrapText="1"/>
      <protection/>
    </xf>
    <xf numFmtId="4" fontId="36" fillId="0" borderId="71" xfId="48" applyNumberFormat="1" applyFont="1" applyBorder="1" applyAlignment="1">
      <alignment horizontal="center" vertical="top" textRotation="90" wrapText="1"/>
      <protection/>
    </xf>
    <xf numFmtId="0" fontId="48" fillId="38" borderId="138" xfId="48" applyFont="1" applyFill="1" applyBorder="1" applyAlignment="1">
      <alignment horizontal="center" vertical="center" wrapText="1"/>
      <protection/>
    </xf>
    <xf numFmtId="0" fontId="48" fillId="38" borderId="139" xfId="48" applyFont="1" applyFill="1" applyBorder="1" applyAlignment="1">
      <alignment horizontal="center" vertical="center" wrapText="1"/>
      <protection/>
    </xf>
    <xf numFmtId="0" fontId="57" fillId="38" borderId="55" xfId="48" applyFont="1" applyFill="1" applyBorder="1" applyAlignment="1">
      <alignment horizontal="center" vertical="center" wrapText="1"/>
      <protection/>
    </xf>
    <xf numFmtId="0" fontId="57" fillId="38" borderId="83" xfId="48" applyFont="1" applyFill="1" applyBorder="1" applyAlignment="1">
      <alignment horizontal="center" vertical="center" wrapText="1"/>
      <protection/>
    </xf>
    <xf numFmtId="4" fontId="42" fillId="0" borderId="79" xfId="48" applyNumberFormat="1" applyFont="1" applyBorder="1" applyAlignment="1">
      <alignment horizontal="center" textRotation="90" wrapText="1"/>
      <protection/>
    </xf>
    <xf numFmtId="173" fontId="36" fillId="0" borderId="17" xfId="48" applyNumberFormat="1" applyFont="1" applyBorder="1" applyAlignment="1">
      <alignment horizontal="center" wrapText="1"/>
      <protection/>
    </xf>
    <xf numFmtId="0" fontId="36" fillId="0" borderId="75" xfId="48" applyFont="1" applyBorder="1" applyAlignment="1">
      <alignment horizontal="center" vertical="top" textRotation="90" wrapText="1"/>
      <protection/>
    </xf>
    <xf numFmtId="3" fontId="36" fillId="0" borderId="137" xfId="48" applyNumberFormat="1" applyFont="1" applyBorder="1" applyAlignment="1">
      <alignment horizontal="center" vertical="top" textRotation="90" wrapText="1"/>
      <protection/>
    </xf>
    <xf numFmtId="49" fontId="36" fillId="0" borderId="71" xfId="48" applyNumberFormat="1" applyFont="1" applyBorder="1" applyAlignment="1">
      <alignment horizontal="center" vertical="top" textRotation="90" wrapText="1"/>
      <protection/>
    </xf>
    <xf numFmtId="3" fontId="36" fillId="0" borderId="140" xfId="48" applyNumberFormat="1" applyFont="1" applyBorder="1" applyAlignment="1">
      <alignment horizontal="center" vertical="top" textRotation="90" wrapText="1"/>
      <protection/>
    </xf>
    <xf numFmtId="3" fontId="36" fillId="0" borderId="66" xfId="48" applyNumberFormat="1" applyFont="1" applyBorder="1" applyAlignment="1">
      <alignment horizontal="center" vertical="top" textRotation="90" wrapText="1"/>
      <protection/>
    </xf>
    <xf numFmtId="3" fontId="36" fillId="0" borderId="68" xfId="48" applyNumberFormat="1" applyFont="1" applyBorder="1" applyAlignment="1">
      <alignment horizontal="center" vertical="top" textRotation="90" wrapText="1"/>
      <protection/>
    </xf>
    <xf numFmtId="4" fontId="36" fillId="0" borderId="136" xfId="48" applyNumberFormat="1" applyFont="1" applyBorder="1" applyAlignment="1">
      <alignment horizontal="center" vertical="top" textRotation="90" wrapText="1"/>
      <protection/>
    </xf>
    <xf numFmtId="4" fontId="36" fillId="0" borderId="140" xfId="48" applyNumberFormat="1" applyFont="1" applyBorder="1" applyAlignment="1">
      <alignment horizontal="center" vertical="top" textRotation="90" wrapText="1"/>
      <protection/>
    </xf>
    <xf numFmtId="174" fontId="42" fillId="0" borderId="141" xfId="48" applyNumberFormat="1" applyFont="1" applyBorder="1" applyAlignment="1">
      <alignment horizontal="center" textRotation="90" wrapText="1"/>
      <protection/>
    </xf>
    <xf numFmtId="174" fontId="42" fillId="0" borderId="142" xfId="48" applyNumberFormat="1" applyFont="1" applyBorder="1" applyAlignment="1">
      <alignment horizontal="center" textRotation="90" wrapText="1"/>
      <protection/>
    </xf>
    <xf numFmtId="3" fontId="42" fillId="0" borderId="13" xfId="48" applyNumberFormat="1" applyFont="1" applyBorder="1" applyAlignment="1">
      <alignment horizontal="center" textRotation="90" wrapText="1"/>
      <protection/>
    </xf>
    <xf numFmtId="3" fontId="42" fillId="0" borderId="134" xfId="48" applyNumberFormat="1" applyFont="1" applyBorder="1" applyAlignment="1">
      <alignment horizontal="center" textRotation="90" wrapText="1"/>
      <protection/>
    </xf>
    <xf numFmtId="4" fontId="42" fillId="0" borderId="143" xfId="48" applyNumberFormat="1" applyFont="1" applyBorder="1" applyAlignment="1">
      <alignment horizontal="center" textRotation="90" wrapText="1"/>
      <protection/>
    </xf>
    <xf numFmtId="4" fontId="42" fillId="0" borderId="144" xfId="48" applyNumberFormat="1" applyFont="1" applyBorder="1" applyAlignment="1">
      <alignment horizontal="center" textRotation="90" wrapText="1"/>
      <protection/>
    </xf>
    <xf numFmtId="3" fontId="30" fillId="0" borderId="135" xfId="48" applyNumberFormat="1" applyFont="1" applyBorder="1" applyAlignment="1">
      <alignment horizontal="center" vertical="center" wrapText="1"/>
      <protection/>
    </xf>
    <xf numFmtId="9" fontId="30" fillId="0" borderId="135" xfId="58" applyNumberFormat="1" applyFont="1" applyBorder="1" applyAlignment="1">
      <alignment horizontal="center" vertical="center" wrapText="1" shrinkToFit="1"/>
      <protection/>
    </xf>
    <xf numFmtId="4" fontId="30" fillId="0" borderId="135" xfId="48" applyNumberFormat="1" applyFont="1" applyBorder="1" applyAlignment="1">
      <alignment horizontal="center" vertical="center" wrapText="1"/>
      <protection/>
    </xf>
    <xf numFmtId="173" fontId="30" fillId="0" borderId="131" xfId="48" applyNumberFormat="1" applyFont="1" applyBorder="1" applyAlignment="1">
      <alignment horizontal="center" vertical="center" textRotation="90" wrapText="1"/>
      <protection/>
    </xf>
    <xf numFmtId="173" fontId="30" fillId="0" borderId="145" xfId="48" applyNumberFormat="1" applyFont="1" applyBorder="1" applyAlignment="1">
      <alignment horizontal="center" vertical="center" textRotation="90" wrapText="1"/>
      <protection/>
    </xf>
    <xf numFmtId="3" fontId="36" fillId="38" borderId="75" xfId="48" applyNumberFormat="1" applyFont="1" applyFill="1" applyBorder="1" applyAlignment="1">
      <alignment horizontal="right" wrapText="1" indent="1"/>
      <protection/>
    </xf>
    <xf numFmtId="3" fontId="36" fillId="37" borderId="75" xfId="48" applyNumberFormat="1" applyFont="1" applyFill="1" applyBorder="1" applyAlignment="1">
      <alignment horizontal="center" textRotation="90" wrapText="1"/>
      <protection/>
    </xf>
    <xf numFmtId="0" fontId="42" fillId="0" borderId="78" xfId="48" applyFont="1" applyBorder="1" applyAlignment="1">
      <alignment horizontal="center" textRotation="90" wrapText="1"/>
      <protection/>
    </xf>
    <xf numFmtId="172" fontId="42" fillId="0" borderId="144" xfId="48" applyNumberFormat="1" applyFont="1" applyBorder="1" applyAlignment="1">
      <alignment horizontal="center" textRotation="90" wrapText="1"/>
      <protection/>
    </xf>
    <xf numFmtId="49" fontId="42" fillId="0" borderId="79" xfId="48" applyNumberFormat="1" applyFont="1" applyBorder="1" applyAlignment="1">
      <alignment horizontal="center" textRotation="90" wrapText="1"/>
      <protection/>
    </xf>
    <xf numFmtId="0" fontId="30" fillId="0" borderId="55" xfId="48" applyFont="1" applyBorder="1" applyAlignment="1">
      <alignment horizontal="center" vertical="center" wrapText="1"/>
      <protection/>
    </xf>
    <xf numFmtId="3" fontId="30" fillId="0" borderId="145" xfId="48" applyNumberFormat="1" applyFont="1" applyBorder="1" applyAlignment="1">
      <alignment horizontal="center" vertical="center" wrapText="1"/>
      <protection/>
    </xf>
    <xf numFmtId="3" fontId="30" fillId="0" borderId="55" xfId="48" applyNumberFormat="1" applyFont="1" applyBorder="1" applyAlignment="1">
      <alignment horizontal="center" vertical="center" wrapText="1"/>
      <protection/>
    </xf>
    <xf numFmtId="0" fontId="30" fillId="0" borderId="130" xfId="48" applyFont="1" applyBorder="1" applyAlignment="1">
      <alignment horizontal="center" vertical="center" wrapText="1"/>
      <protection/>
    </xf>
    <xf numFmtId="0" fontId="30" fillId="0" borderId="63" xfId="48" applyFont="1" applyBorder="1" applyAlignment="1">
      <alignment horizontal="center" vertical="center" wrapText="1"/>
      <protection/>
    </xf>
    <xf numFmtId="0" fontId="30" fillId="0" borderId="64" xfId="48" applyFont="1" applyBorder="1" applyAlignment="1">
      <alignment horizontal="center" vertical="center" wrapText="1"/>
      <protection/>
    </xf>
    <xf numFmtId="0" fontId="36" fillId="0" borderId="145" xfId="48" applyFont="1" applyBorder="1" applyAlignment="1">
      <alignment horizontal="center" vertical="center" wrapText="1"/>
      <protection/>
    </xf>
    <xf numFmtId="0" fontId="36" fillId="0" borderId="55" xfId="48" applyFont="1" applyBorder="1" applyAlignment="1">
      <alignment horizontal="center" vertical="center" wrapText="1"/>
      <protection/>
    </xf>
    <xf numFmtId="3" fontId="36" fillId="38" borderId="130" xfId="48" applyNumberFormat="1" applyFont="1" applyFill="1" applyBorder="1" applyAlignment="1">
      <alignment horizontal="center" vertical="center" textRotation="90" wrapText="1"/>
      <protection/>
    </xf>
    <xf numFmtId="0" fontId="48" fillId="0" borderId="94" xfId="48" applyFont="1" applyFill="1" applyBorder="1" applyAlignment="1">
      <alignment horizontal="center" vertical="center" wrapText="1"/>
      <protection/>
    </xf>
    <xf numFmtId="0" fontId="48" fillId="0" borderId="82" xfId="48" applyFont="1" applyFill="1" applyBorder="1" applyAlignment="1">
      <alignment horizontal="center" vertical="center" wrapText="1"/>
      <protection/>
    </xf>
  </cellXfs>
  <cellStyles count="60">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Chybně"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normální 2" xfId="46"/>
    <cellStyle name="normální 2 2" xfId="47"/>
    <cellStyle name="normální 2 3" xfId="48"/>
    <cellStyle name="normální 3" xfId="49"/>
    <cellStyle name="normální 4" xfId="50"/>
    <cellStyle name="normální 5" xfId="51"/>
    <cellStyle name="normální 6" xfId="52"/>
    <cellStyle name="normální 7" xfId="53"/>
    <cellStyle name="normální 8" xfId="54"/>
    <cellStyle name="normální 9" xfId="55"/>
    <cellStyle name="normální_List1" xfId="56"/>
    <cellStyle name="normální_POL.XLS" xfId="57"/>
    <cellStyle name="normální_SO 801_VÝSADBA ZELENĚ_TABULK.ČÁST" xfId="58"/>
    <cellStyle name="Poznámka" xfId="59"/>
    <cellStyle name="Percent" xfId="60"/>
    <cellStyle name="Propojená buňka" xfId="61"/>
    <cellStyle name="Správně" xfId="62"/>
    <cellStyle name="Text upozornění" xfId="63"/>
    <cellStyle name="Vstup" xfId="64"/>
    <cellStyle name="Výpočet" xfId="65"/>
    <cellStyle name="Výstup" xfId="66"/>
    <cellStyle name="Vysvětlující text" xfId="67"/>
    <cellStyle name="Zvýraznění 1" xfId="68"/>
    <cellStyle name="Zvýraznění 2" xfId="69"/>
    <cellStyle name="Zvýraznění 3" xfId="70"/>
    <cellStyle name="Zvýraznění 4" xfId="71"/>
    <cellStyle name="Zvýraznění 5" xfId="72"/>
    <cellStyle name="Zvýraznění 6" xfId="7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G:\N-2015-NAB&#205;DKY\N-2015-204%20-%20Regenerace%20-%20&#352;alamouna%205A,B%20(STUDIO-D)\sadov&#233;%20&#250;pravy\SO-01-5A-SADOVKY-PODKLAD%20PRO%20VV.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OSTLINY A TECHNOLOGIE VÝSADBY"/>
      <sheetName val="ZKRATKY A VYSVĚTLIVKY"/>
      <sheetName val="inventarizace"/>
    </sheetNames>
    <sheetDataSet>
      <sheetData sheetId="0">
        <row r="2">
          <cell r="C2" t="str">
            <v>REGENERACE SÍDLIŠTĚ ŠALAMOUNA, etapa 5A</v>
          </cell>
        </row>
        <row r="3">
          <cell r="C3" t="str">
            <v>SO-01 SADOVÉ ÚPRAVY</v>
          </cell>
        </row>
        <row r="5">
          <cell r="C5" t="str">
            <v>SMO MOaP</v>
          </cell>
        </row>
        <row r="6">
          <cell r="C6" t="str">
            <v>STUDIO-D Opava s.r.o., Ing.arch. Lubomír Dehner</v>
          </cell>
        </row>
        <row r="7">
          <cell r="C7">
            <v>42285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S54"/>
  <sheetViews>
    <sheetView showGridLines="0" zoomScalePageLayoutView="0" workbookViewId="0" topLeftCell="A1">
      <selection activeCell="A1" sqref="A1"/>
    </sheetView>
  </sheetViews>
  <sheetFormatPr defaultColWidth="9.140625" defaultRowHeight="12.75" customHeight="1"/>
  <cols>
    <col min="1" max="1" width="2.421875" style="2" customWidth="1"/>
    <col min="2" max="2" width="1.8515625" style="2" customWidth="1"/>
    <col min="3" max="3" width="2.7109375" style="2" customWidth="1"/>
    <col min="4" max="4" width="6.8515625" style="2" customWidth="1"/>
    <col min="5" max="5" width="13.57421875" style="2" customWidth="1"/>
    <col min="6" max="6" width="0.5625" style="2" customWidth="1"/>
    <col min="7" max="7" width="2.57421875" style="2" customWidth="1"/>
    <col min="8" max="8" width="2.7109375" style="2" customWidth="1"/>
    <col min="9" max="9" width="9.7109375" style="2" customWidth="1"/>
    <col min="10" max="10" width="13.57421875" style="2" customWidth="1"/>
    <col min="11" max="11" width="0.71875" style="2" customWidth="1"/>
    <col min="12" max="12" width="2.421875" style="2" customWidth="1"/>
    <col min="13" max="13" width="2.8515625" style="2" customWidth="1"/>
    <col min="14" max="14" width="2.00390625" style="2" customWidth="1"/>
    <col min="15" max="15" width="12.7109375" style="2" customWidth="1"/>
    <col min="16" max="16" width="2.8515625" style="2" customWidth="1"/>
    <col min="17" max="17" width="2.00390625" style="2" customWidth="1"/>
    <col min="18" max="18" width="13.57421875" style="2" customWidth="1"/>
    <col min="19" max="19" width="0.5625" style="2" customWidth="1"/>
    <col min="20" max="16384" width="9.140625" style="2" customWidth="1"/>
  </cols>
  <sheetData>
    <row r="1" spans="1:19" ht="12" customHeight="1">
      <c r="A1" s="3"/>
      <c r="B1" s="4"/>
      <c r="C1" s="4"/>
      <c r="D1" s="4"/>
      <c r="E1" s="4"/>
      <c r="F1" s="4"/>
      <c r="G1" s="4"/>
      <c r="H1" s="4"/>
      <c r="I1" s="4"/>
      <c r="J1" s="4"/>
      <c r="K1" s="4"/>
      <c r="L1" s="4"/>
      <c r="M1" s="4"/>
      <c r="N1" s="4"/>
      <c r="O1" s="4"/>
      <c r="P1" s="4"/>
      <c r="Q1" s="4"/>
      <c r="R1" s="4"/>
      <c r="S1" s="5"/>
    </row>
    <row r="2" spans="1:19" ht="23.25" customHeight="1">
      <c r="A2" s="6"/>
      <c r="B2" s="7"/>
      <c r="C2" s="7"/>
      <c r="D2" s="7"/>
      <c r="E2" s="7"/>
      <c r="F2" s="7"/>
      <c r="G2" s="8" t="s">
        <v>117</v>
      </c>
      <c r="H2" s="7"/>
      <c r="I2" s="7"/>
      <c r="J2" s="7"/>
      <c r="K2" s="7"/>
      <c r="L2" s="7"/>
      <c r="M2" s="7"/>
      <c r="N2" s="7"/>
      <c r="O2" s="7"/>
      <c r="P2" s="7"/>
      <c r="Q2" s="7"/>
      <c r="R2" s="7"/>
      <c r="S2" s="9"/>
    </row>
    <row r="3" spans="1:19" ht="12" customHeight="1">
      <c r="A3" s="10"/>
      <c r="B3" s="11"/>
      <c r="C3" s="11"/>
      <c r="D3" s="11"/>
      <c r="E3" s="11"/>
      <c r="F3" s="11"/>
      <c r="G3" s="11"/>
      <c r="H3" s="11"/>
      <c r="I3" s="11"/>
      <c r="J3" s="11"/>
      <c r="K3" s="11"/>
      <c r="L3" s="11"/>
      <c r="M3" s="11"/>
      <c r="N3" s="11"/>
      <c r="O3" s="11"/>
      <c r="P3" s="11"/>
      <c r="Q3" s="11"/>
      <c r="R3" s="11"/>
      <c r="S3" s="12"/>
    </row>
    <row r="4" spans="1:19" ht="8.25" customHeight="1">
      <c r="A4" s="13"/>
      <c r="B4" s="14"/>
      <c r="C4" s="14"/>
      <c r="D4" s="14"/>
      <c r="E4" s="14"/>
      <c r="F4" s="14"/>
      <c r="G4" s="14"/>
      <c r="H4" s="14"/>
      <c r="I4" s="14"/>
      <c r="J4" s="14"/>
      <c r="K4" s="14"/>
      <c r="L4" s="14"/>
      <c r="M4" s="14"/>
      <c r="N4" s="14"/>
      <c r="O4" s="14"/>
      <c r="P4" s="14"/>
      <c r="Q4" s="14"/>
      <c r="R4" s="14"/>
      <c r="S4" s="15"/>
    </row>
    <row r="5" spans="1:19" ht="15" customHeight="1">
      <c r="A5" s="16"/>
      <c r="B5" s="17" t="s">
        <v>0</v>
      </c>
      <c r="C5" s="17"/>
      <c r="D5" s="17"/>
      <c r="E5" s="18" t="s">
        <v>118</v>
      </c>
      <c r="F5" s="19"/>
      <c r="G5" s="19"/>
      <c r="H5" s="19"/>
      <c r="I5" s="19"/>
      <c r="J5" s="20"/>
      <c r="K5" s="17"/>
      <c r="L5" s="17"/>
      <c r="M5" s="17"/>
      <c r="N5" s="17"/>
      <c r="O5" s="17" t="s">
        <v>1</v>
      </c>
      <c r="P5" s="18" t="s">
        <v>119</v>
      </c>
      <c r="Q5" s="21"/>
      <c r="R5" s="20"/>
      <c r="S5" s="22"/>
    </row>
    <row r="6" spans="1:19" ht="17.25" customHeight="1" hidden="1">
      <c r="A6" s="16"/>
      <c r="B6" s="17" t="s">
        <v>2</v>
      </c>
      <c r="C6" s="17"/>
      <c r="D6" s="17"/>
      <c r="E6" s="23" t="s">
        <v>3</v>
      </c>
      <c r="F6" s="17"/>
      <c r="G6" s="17"/>
      <c r="H6" s="17"/>
      <c r="I6" s="17"/>
      <c r="J6" s="24"/>
      <c r="K6" s="17"/>
      <c r="L6" s="17"/>
      <c r="M6" s="17"/>
      <c r="N6" s="17"/>
      <c r="O6" s="17"/>
      <c r="P6" s="25"/>
      <c r="Q6" s="26"/>
      <c r="R6" s="24"/>
      <c r="S6" s="22"/>
    </row>
    <row r="7" spans="1:19" ht="17.25" customHeight="1">
      <c r="A7" s="16"/>
      <c r="B7" s="17" t="s">
        <v>4</v>
      </c>
      <c r="C7" s="17"/>
      <c r="D7" s="17"/>
      <c r="E7" s="158" t="s">
        <v>81</v>
      </c>
      <c r="F7" s="143"/>
      <c r="G7" s="143"/>
      <c r="H7" s="143"/>
      <c r="I7" s="143"/>
      <c r="J7" s="24"/>
      <c r="K7" s="17"/>
      <c r="L7" s="17"/>
      <c r="M7" s="17"/>
      <c r="N7" s="17"/>
      <c r="O7" s="17" t="s">
        <v>5</v>
      </c>
      <c r="P7" s="23"/>
      <c r="Q7" s="26"/>
      <c r="R7" s="24"/>
      <c r="S7" s="22"/>
    </row>
    <row r="8" spans="1:19" ht="17.25" customHeight="1" hidden="1">
      <c r="A8" s="16"/>
      <c r="B8" s="17" t="s">
        <v>6</v>
      </c>
      <c r="C8" s="17"/>
      <c r="D8" s="17"/>
      <c r="E8" s="23" t="s">
        <v>7</v>
      </c>
      <c r="F8" s="17"/>
      <c r="G8" s="17"/>
      <c r="H8" s="17"/>
      <c r="I8" s="17"/>
      <c r="J8" s="24"/>
      <c r="K8" s="17"/>
      <c r="L8" s="17"/>
      <c r="M8" s="17"/>
      <c r="N8" s="17"/>
      <c r="O8" s="17"/>
      <c r="P8" s="25"/>
      <c r="Q8" s="26"/>
      <c r="R8" s="24"/>
      <c r="S8" s="22"/>
    </row>
    <row r="9" spans="1:19" ht="17.25" customHeight="1">
      <c r="A9" s="16"/>
      <c r="B9" s="17" t="s">
        <v>8</v>
      </c>
      <c r="C9" s="17"/>
      <c r="D9" s="17"/>
      <c r="E9" s="27" t="s">
        <v>9</v>
      </c>
      <c r="F9" s="28"/>
      <c r="G9" s="28"/>
      <c r="H9" s="28"/>
      <c r="I9" s="28"/>
      <c r="J9" s="29"/>
      <c r="K9" s="17"/>
      <c r="L9" s="17"/>
      <c r="M9" s="17"/>
      <c r="N9" s="17"/>
      <c r="O9" s="17" t="s">
        <v>10</v>
      </c>
      <c r="P9" s="30" t="s">
        <v>120</v>
      </c>
      <c r="Q9" s="31"/>
      <c r="R9" s="29"/>
      <c r="S9" s="22"/>
    </row>
    <row r="10" spans="1:19" ht="17.25" customHeight="1" hidden="1">
      <c r="A10" s="16"/>
      <c r="B10" s="17" t="s">
        <v>11</v>
      </c>
      <c r="C10" s="17"/>
      <c r="D10" s="17"/>
      <c r="E10" s="32" t="s">
        <v>9</v>
      </c>
      <c r="F10" s="17"/>
      <c r="G10" s="17"/>
      <c r="H10" s="17"/>
      <c r="I10" s="17"/>
      <c r="J10" s="17"/>
      <c r="K10" s="17"/>
      <c r="L10" s="17"/>
      <c r="M10" s="17"/>
      <c r="N10" s="17"/>
      <c r="O10" s="17"/>
      <c r="P10" s="26"/>
      <c r="Q10" s="26"/>
      <c r="R10" s="17"/>
      <c r="S10" s="22"/>
    </row>
    <row r="11" spans="1:19" ht="17.25" customHeight="1" hidden="1">
      <c r="A11" s="16"/>
      <c r="B11" s="17" t="s">
        <v>12</v>
      </c>
      <c r="C11" s="17"/>
      <c r="D11" s="17"/>
      <c r="E11" s="32" t="s">
        <v>9</v>
      </c>
      <c r="F11" s="17"/>
      <c r="G11" s="17"/>
      <c r="H11" s="17"/>
      <c r="I11" s="17"/>
      <c r="J11" s="17"/>
      <c r="K11" s="17"/>
      <c r="L11" s="17"/>
      <c r="M11" s="17"/>
      <c r="N11" s="17"/>
      <c r="O11" s="17"/>
      <c r="P11" s="26"/>
      <c r="Q11" s="26"/>
      <c r="R11" s="17"/>
      <c r="S11" s="22"/>
    </row>
    <row r="12" spans="1:19" ht="17.25" customHeight="1" hidden="1">
      <c r="A12" s="16"/>
      <c r="B12" s="17" t="s">
        <v>13</v>
      </c>
      <c r="C12" s="17"/>
      <c r="D12" s="17"/>
      <c r="E12" s="32" t="s">
        <v>9</v>
      </c>
      <c r="F12" s="17"/>
      <c r="G12" s="17"/>
      <c r="H12" s="17"/>
      <c r="I12" s="17"/>
      <c r="J12" s="17"/>
      <c r="K12" s="17"/>
      <c r="L12" s="17"/>
      <c r="M12" s="17"/>
      <c r="N12" s="17"/>
      <c r="O12" s="17"/>
      <c r="P12" s="26"/>
      <c r="Q12" s="26"/>
      <c r="R12" s="17"/>
      <c r="S12" s="22"/>
    </row>
    <row r="13" spans="1:19" ht="17.25" customHeight="1" hidden="1">
      <c r="A13" s="16"/>
      <c r="B13" s="17"/>
      <c r="C13" s="17"/>
      <c r="D13" s="17"/>
      <c r="E13" s="32" t="s">
        <v>9</v>
      </c>
      <c r="F13" s="17"/>
      <c r="G13" s="17"/>
      <c r="H13" s="17"/>
      <c r="I13" s="17"/>
      <c r="J13" s="17"/>
      <c r="K13" s="17"/>
      <c r="L13" s="17"/>
      <c r="M13" s="17"/>
      <c r="N13" s="17"/>
      <c r="O13" s="17"/>
      <c r="P13" s="26"/>
      <c r="Q13" s="26"/>
      <c r="R13" s="17"/>
      <c r="S13" s="22"/>
    </row>
    <row r="14" spans="1:19" ht="17.25" customHeight="1" hidden="1">
      <c r="A14" s="16"/>
      <c r="B14" s="17"/>
      <c r="C14" s="17"/>
      <c r="D14" s="17"/>
      <c r="E14" s="32" t="s">
        <v>9</v>
      </c>
      <c r="F14" s="17"/>
      <c r="G14" s="17"/>
      <c r="H14" s="17"/>
      <c r="I14" s="17"/>
      <c r="J14" s="17"/>
      <c r="K14" s="17"/>
      <c r="L14" s="17"/>
      <c r="M14" s="17"/>
      <c r="N14" s="17"/>
      <c r="O14" s="17"/>
      <c r="P14" s="26"/>
      <c r="Q14" s="26"/>
      <c r="R14" s="17"/>
      <c r="S14" s="22"/>
    </row>
    <row r="15" spans="1:19" ht="17.25" customHeight="1" hidden="1">
      <c r="A15" s="16"/>
      <c r="B15" s="17"/>
      <c r="C15" s="17"/>
      <c r="D15" s="17"/>
      <c r="E15" s="32" t="s">
        <v>9</v>
      </c>
      <c r="F15" s="17"/>
      <c r="G15" s="17"/>
      <c r="H15" s="17"/>
      <c r="I15" s="17"/>
      <c r="J15" s="17"/>
      <c r="K15" s="17"/>
      <c r="L15" s="17"/>
      <c r="M15" s="17"/>
      <c r="N15" s="17"/>
      <c r="O15" s="17"/>
      <c r="P15" s="26"/>
      <c r="Q15" s="26"/>
      <c r="R15" s="17"/>
      <c r="S15" s="22"/>
    </row>
    <row r="16" spans="1:19" ht="17.25" customHeight="1" hidden="1">
      <c r="A16" s="16"/>
      <c r="B16" s="17"/>
      <c r="C16" s="17"/>
      <c r="D16" s="17"/>
      <c r="E16" s="32" t="s">
        <v>9</v>
      </c>
      <c r="F16" s="17"/>
      <c r="G16" s="17"/>
      <c r="H16" s="17"/>
      <c r="I16" s="17"/>
      <c r="J16" s="17"/>
      <c r="K16" s="17"/>
      <c r="L16" s="17"/>
      <c r="M16" s="17"/>
      <c r="N16" s="17"/>
      <c r="O16" s="17"/>
      <c r="P16" s="26"/>
      <c r="Q16" s="26"/>
      <c r="R16" s="17"/>
      <c r="S16" s="22"/>
    </row>
    <row r="17" spans="1:19" ht="17.25" customHeight="1" hidden="1">
      <c r="A17" s="16"/>
      <c r="B17" s="17"/>
      <c r="C17" s="17"/>
      <c r="D17" s="17"/>
      <c r="E17" s="32" t="s">
        <v>9</v>
      </c>
      <c r="F17" s="17"/>
      <c r="G17" s="17"/>
      <c r="H17" s="17"/>
      <c r="I17" s="17"/>
      <c r="J17" s="17"/>
      <c r="K17" s="17"/>
      <c r="L17" s="17"/>
      <c r="M17" s="17"/>
      <c r="N17" s="17"/>
      <c r="O17" s="17"/>
      <c r="P17" s="26"/>
      <c r="Q17" s="26"/>
      <c r="R17" s="17"/>
      <c r="S17" s="22"/>
    </row>
    <row r="18" spans="1:19" ht="17.25" customHeight="1" hidden="1">
      <c r="A18" s="16"/>
      <c r="B18" s="17"/>
      <c r="C18" s="17"/>
      <c r="D18" s="17"/>
      <c r="E18" s="32" t="s">
        <v>9</v>
      </c>
      <c r="F18" s="17"/>
      <c r="G18" s="17"/>
      <c r="H18" s="17"/>
      <c r="I18" s="17"/>
      <c r="J18" s="17"/>
      <c r="K18" s="17"/>
      <c r="L18" s="17"/>
      <c r="M18" s="17"/>
      <c r="N18" s="17"/>
      <c r="O18" s="17"/>
      <c r="P18" s="26"/>
      <c r="Q18" s="26"/>
      <c r="R18" s="17"/>
      <c r="S18" s="22"/>
    </row>
    <row r="19" spans="1:19" ht="17.25" customHeight="1" hidden="1">
      <c r="A19" s="16"/>
      <c r="B19" s="17"/>
      <c r="C19" s="17"/>
      <c r="D19" s="17"/>
      <c r="E19" s="32" t="s">
        <v>9</v>
      </c>
      <c r="F19" s="17"/>
      <c r="G19" s="17"/>
      <c r="H19" s="17"/>
      <c r="I19" s="17"/>
      <c r="J19" s="17"/>
      <c r="K19" s="17"/>
      <c r="L19" s="17"/>
      <c r="M19" s="17"/>
      <c r="N19" s="17"/>
      <c r="O19" s="17"/>
      <c r="P19" s="26"/>
      <c r="Q19" s="26"/>
      <c r="R19" s="17"/>
      <c r="S19" s="22"/>
    </row>
    <row r="20" spans="1:19" ht="17.25" customHeight="1" hidden="1">
      <c r="A20" s="16"/>
      <c r="B20" s="17"/>
      <c r="C20" s="17"/>
      <c r="D20" s="17"/>
      <c r="E20" s="32" t="s">
        <v>9</v>
      </c>
      <c r="F20" s="17"/>
      <c r="G20" s="17"/>
      <c r="H20" s="17"/>
      <c r="I20" s="17"/>
      <c r="J20" s="17"/>
      <c r="K20" s="17"/>
      <c r="L20" s="17"/>
      <c r="M20" s="17"/>
      <c r="N20" s="17"/>
      <c r="O20" s="17"/>
      <c r="P20" s="26"/>
      <c r="Q20" s="26"/>
      <c r="R20" s="17"/>
      <c r="S20" s="22"/>
    </row>
    <row r="21" spans="1:19" ht="17.25" customHeight="1" hidden="1">
      <c r="A21" s="16"/>
      <c r="B21" s="17"/>
      <c r="C21" s="17"/>
      <c r="D21" s="17"/>
      <c r="E21" s="32" t="s">
        <v>9</v>
      </c>
      <c r="F21" s="17"/>
      <c r="G21" s="17"/>
      <c r="H21" s="17"/>
      <c r="I21" s="17"/>
      <c r="J21" s="17"/>
      <c r="K21" s="17"/>
      <c r="L21" s="17"/>
      <c r="M21" s="17"/>
      <c r="N21" s="17"/>
      <c r="O21" s="17"/>
      <c r="P21" s="26"/>
      <c r="Q21" s="26"/>
      <c r="R21" s="17"/>
      <c r="S21" s="22"/>
    </row>
    <row r="22" spans="1:19" ht="17.25" customHeight="1" hidden="1">
      <c r="A22" s="16"/>
      <c r="B22" s="17"/>
      <c r="C22" s="17"/>
      <c r="D22" s="17"/>
      <c r="E22" s="32" t="s">
        <v>9</v>
      </c>
      <c r="F22" s="17"/>
      <c r="G22" s="17"/>
      <c r="H22" s="17"/>
      <c r="I22" s="17"/>
      <c r="J22" s="17"/>
      <c r="K22" s="17"/>
      <c r="L22" s="17"/>
      <c r="M22" s="17"/>
      <c r="N22" s="17"/>
      <c r="O22" s="17"/>
      <c r="P22" s="26"/>
      <c r="Q22" s="26"/>
      <c r="R22" s="17"/>
      <c r="S22" s="22"/>
    </row>
    <row r="23" spans="1:19" ht="17.25" customHeight="1" hidden="1">
      <c r="A23" s="16"/>
      <c r="B23" s="17"/>
      <c r="C23" s="17"/>
      <c r="D23" s="17"/>
      <c r="E23" s="32" t="s">
        <v>9</v>
      </c>
      <c r="F23" s="17"/>
      <c r="G23" s="17"/>
      <c r="H23" s="17"/>
      <c r="I23" s="17"/>
      <c r="J23" s="17"/>
      <c r="K23" s="17"/>
      <c r="L23" s="17"/>
      <c r="M23" s="17"/>
      <c r="N23" s="17"/>
      <c r="O23" s="17"/>
      <c r="P23" s="26"/>
      <c r="Q23" s="26"/>
      <c r="R23" s="17"/>
      <c r="S23" s="22"/>
    </row>
    <row r="24" spans="1:19" ht="17.25" customHeight="1" hidden="1">
      <c r="A24" s="16"/>
      <c r="B24" s="17"/>
      <c r="C24" s="17"/>
      <c r="D24" s="17"/>
      <c r="E24" s="32" t="s">
        <v>9</v>
      </c>
      <c r="F24" s="17"/>
      <c r="G24" s="17"/>
      <c r="H24" s="17"/>
      <c r="I24" s="17"/>
      <c r="J24" s="17"/>
      <c r="K24" s="17"/>
      <c r="L24" s="17"/>
      <c r="M24" s="17"/>
      <c r="N24" s="17"/>
      <c r="O24" s="17"/>
      <c r="P24" s="26"/>
      <c r="Q24" s="26"/>
      <c r="R24" s="17"/>
      <c r="S24" s="22"/>
    </row>
    <row r="25" spans="1:19" ht="17.25" customHeight="1">
      <c r="A25" s="16"/>
      <c r="B25" s="17"/>
      <c r="C25" s="17"/>
      <c r="D25" s="17"/>
      <c r="E25" s="17"/>
      <c r="F25" s="17"/>
      <c r="G25" s="17"/>
      <c r="H25" s="17"/>
      <c r="I25" s="17"/>
      <c r="J25" s="17"/>
      <c r="K25" s="17"/>
      <c r="L25" s="17"/>
      <c r="M25" s="17"/>
      <c r="N25" s="17"/>
      <c r="O25" s="17" t="s">
        <v>14</v>
      </c>
      <c r="P25" s="17" t="s">
        <v>15</v>
      </c>
      <c r="Q25" s="17"/>
      <c r="R25" s="17"/>
      <c r="S25" s="22"/>
    </row>
    <row r="26" spans="1:19" ht="17.25" customHeight="1">
      <c r="A26" s="16"/>
      <c r="B26" s="17" t="s">
        <v>16</v>
      </c>
      <c r="C26" s="17"/>
      <c r="D26" s="17"/>
      <c r="E26" s="18" t="s">
        <v>121</v>
      </c>
      <c r="F26" s="19"/>
      <c r="G26" s="19"/>
      <c r="H26" s="19"/>
      <c r="I26" s="19"/>
      <c r="J26" s="20"/>
      <c r="K26" s="17"/>
      <c r="L26" s="17"/>
      <c r="M26" s="17"/>
      <c r="N26" s="17"/>
      <c r="O26" s="33"/>
      <c r="P26" s="34"/>
      <c r="Q26" s="35"/>
      <c r="R26" s="36"/>
      <c r="S26" s="22"/>
    </row>
    <row r="27" spans="1:19" ht="17.25" customHeight="1">
      <c r="A27" s="16"/>
      <c r="B27" s="17" t="s">
        <v>17</v>
      </c>
      <c r="C27" s="17"/>
      <c r="D27" s="17"/>
      <c r="E27" s="23" t="s">
        <v>122</v>
      </c>
      <c r="F27" s="17"/>
      <c r="G27" s="17"/>
      <c r="H27" s="17"/>
      <c r="I27" s="17"/>
      <c r="J27" s="24"/>
      <c r="K27" s="17"/>
      <c r="L27" s="17"/>
      <c r="M27" s="17"/>
      <c r="N27" s="17"/>
      <c r="O27" s="33"/>
      <c r="P27" s="34"/>
      <c r="Q27" s="35"/>
      <c r="R27" s="36"/>
      <c r="S27" s="22"/>
    </row>
    <row r="28" spans="1:19" ht="17.25" customHeight="1">
      <c r="A28" s="16"/>
      <c r="B28" s="17" t="s">
        <v>18</v>
      </c>
      <c r="C28" s="17"/>
      <c r="D28" s="17"/>
      <c r="E28" s="23" t="s">
        <v>123</v>
      </c>
      <c r="F28" s="17"/>
      <c r="G28" s="17"/>
      <c r="H28" s="17"/>
      <c r="I28" s="17"/>
      <c r="J28" s="24"/>
      <c r="K28" s="17"/>
      <c r="L28" s="17"/>
      <c r="M28" s="17"/>
      <c r="N28" s="17"/>
      <c r="O28" s="33"/>
      <c r="P28" s="34"/>
      <c r="Q28" s="35"/>
      <c r="R28" s="36"/>
      <c r="S28" s="22"/>
    </row>
    <row r="29" spans="1:19" ht="17.25" customHeight="1">
      <c r="A29" s="16"/>
      <c r="B29" s="17"/>
      <c r="C29" s="17"/>
      <c r="D29" s="17"/>
      <c r="E29" s="30"/>
      <c r="F29" s="28"/>
      <c r="G29" s="28"/>
      <c r="H29" s="28"/>
      <c r="I29" s="28"/>
      <c r="J29" s="29"/>
      <c r="K29" s="17"/>
      <c r="L29" s="17"/>
      <c r="M29" s="17"/>
      <c r="N29" s="17"/>
      <c r="O29" s="26"/>
      <c r="P29" s="26"/>
      <c r="Q29" s="135" t="s">
        <v>115</v>
      </c>
      <c r="R29" s="135"/>
      <c r="S29" s="22"/>
    </row>
    <row r="30" spans="1:19" ht="17.25" customHeight="1">
      <c r="A30" s="16"/>
      <c r="B30" s="17"/>
      <c r="C30" s="17"/>
      <c r="D30" s="17"/>
      <c r="E30" s="37" t="s">
        <v>19</v>
      </c>
      <c r="F30" s="17"/>
      <c r="G30" s="17" t="s">
        <v>20</v>
      </c>
      <c r="H30" s="17"/>
      <c r="I30" s="17"/>
      <c r="J30" s="17"/>
      <c r="K30" s="17"/>
      <c r="L30" s="17"/>
      <c r="M30" s="17"/>
      <c r="N30" s="17"/>
      <c r="O30" s="37" t="s">
        <v>21</v>
      </c>
      <c r="P30" s="26"/>
      <c r="Q30" s="143" t="s">
        <v>160</v>
      </c>
      <c r="R30" s="38"/>
      <c r="S30" s="22"/>
    </row>
    <row r="31" spans="1:19" ht="17.25" customHeight="1">
      <c r="A31" s="16"/>
      <c r="B31" s="17"/>
      <c r="C31" s="17"/>
      <c r="D31" s="17"/>
      <c r="E31" s="33" t="s">
        <v>124</v>
      </c>
      <c r="F31" s="17"/>
      <c r="G31" s="34"/>
      <c r="H31" s="39"/>
      <c r="I31" s="40"/>
      <c r="J31" s="17"/>
      <c r="K31" s="17"/>
      <c r="L31" s="17"/>
      <c r="M31" s="17"/>
      <c r="N31" s="17"/>
      <c r="O31" s="154" t="s">
        <v>136</v>
      </c>
      <c r="P31" s="26"/>
      <c r="Q31" s="26"/>
      <c r="R31" s="41"/>
      <c r="S31" s="22"/>
    </row>
    <row r="32" spans="1:19" ht="8.25" customHeight="1">
      <c r="A32" s="42"/>
      <c r="B32" s="43"/>
      <c r="C32" s="43"/>
      <c r="D32" s="43"/>
      <c r="E32" s="43"/>
      <c r="F32" s="43"/>
      <c r="G32" s="43"/>
      <c r="H32" s="43"/>
      <c r="I32" s="43"/>
      <c r="J32" s="43"/>
      <c r="K32" s="43"/>
      <c r="L32" s="43"/>
      <c r="M32" s="43"/>
      <c r="N32" s="43"/>
      <c r="O32" s="43"/>
      <c r="P32" s="43"/>
      <c r="Q32" s="43"/>
      <c r="R32" s="43"/>
      <c r="S32" s="44"/>
    </row>
    <row r="33" spans="1:19" ht="20.25" customHeight="1">
      <c r="A33" s="45"/>
      <c r="B33" s="46"/>
      <c r="C33" s="46"/>
      <c r="D33" s="46"/>
      <c r="E33" s="47" t="s">
        <v>22</v>
      </c>
      <c r="F33" s="46"/>
      <c r="G33" s="46"/>
      <c r="H33" s="46"/>
      <c r="I33" s="46"/>
      <c r="J33" s="46"/>
      <c r="K33" s="46"/>
      <c r="L33" s="46"/>
      <c r="M33" s="46"/>
      <c r="N33" s="46"/>
      <c r="O33" s="46"/>
      <c r="P33" s="46"/>
      <c r="Q33" s="46"/>
      <c r="R33" s="46"/>
      <c r="S33" s="48"/>
    </row>
    <row r="34" spans="1:19" ht="20.25" customHeight="1">
      <c r="A34" s="49" t="s">
        <v>23</v>
      </c>
      <c r="B34" s="50"/>
      <c r="C34" s="50"/>
      <c r="D34" s="51"/>
      <c r="E34" s="52" t="s">
        <v>24</v>
      </c>
      <c r="F34" s="51"/>
      <c r="G34" s="52" t="s">
        <v>25</v>
      </c>
      <c r="H34" s="50"/>
      <c r="I34" s="51"/>
      <c r="J34" s="52" t="s">
        <v>26</v>
      </c>
      <c r="K34" s="50"/>
      <c r="L34" s="52" t="s">
        <v>27</v>
      </c>
      <c r="M34" s="50"/>
      <c r="N34" s="50"/>
      <c r="O34" s="51"/>
      <c r="P34" s="52" t="s">
        <v>28</v>
      </c>
      <c r="Q34" s="50"/>
      <c r="R34" s="50"/>
      <c r="S34" s="53"/>
    </row>
    <row r="35" spans="1:19" ht="20.25" customHeight="1">
      <c r="A35" s="54"/>
      <c r="B35" s="55"/>
      <c r="C35" s="55"/>
      <c r="D35" s="56">
        <v>0</v>
      </c>
      <c r="E35" s="57">
        <f>IF(D35=0,0,R47/D35)</f>
        <v>0</v>
      </c>
      <c r="F35" s="58"/>
      <c r="G35" s="59"/>
      <c r="H35" s="55"/>
      <c r="I35" s="56">
        <v>0</v>
      </c>
      <c r="J35" s="57">
        <f>IF(I35=0,0,R47/I35)</f>
        <v>0</v>
      </c>
      <c r="K35" s="60"/>
      <c r="L35" s="59"/>
      <c r="M35" s="55"/>
      <c r="N35" s="55"/>
      <c r="O35" s="56">
        <v>0</v>
      </c>
      <c r="P35" s="59"/>
      <c r="Q35" s="55"/>
      <c r="R35" s="61">
        <f>IF(O35=0,0,R47/O35)</f>
        <v>0</v>
      </c>
      <c r="S35" s="62"/>
    </row>
    <row r="36" spans="1:19" ht="20.25" customHeight="1">
      <c r="A36" s="45"/>
      <c r="B36" s="46"/>
      <c r="C36" s="46"/>
      <c r="D36" s="46"/>
      <c r="E36" s="47" t="s">
        <v>29</v>
      </c>
      <c r="F36" s="46"/>
      <c r="G36" s="46"/>
      <c r="H36" s="46"/>
      <c r="I36" s="46"/>
      <c r="J36" s="63" t="s">
        <v>30</v>
      </c>
      <c r="K36" s="46"/>
      <c r="L36" s="46"/>
      <c r="M36" s="46"/>
      <c r="N36" s="46"/>
      <c r="O36" s="46"/>
      <c r="P36" s="46"/>
      <c r="Q36" s="46"/>
      <c r="R36" s="46"/>
      <c r="S36" s="48"/>
    </row>
    <row r="37" spans="1:19" ht="20.25" customHeight="1">
      <c r="A37" s="64" t="s">
        <v>31</v>
      </c>
      <c r="B37" s="65"/>
      <c r="C37" s="66" t="s">
        <v>32</v>
      </c>
      <c r="D37" s="67"/>
      <c r="E37" s="67"/>
      <c r="F37" s="68"/>
      <c r="G37" s="64" t="s">
        <v>33</v>
      </c>
      <c r="H37" s="69"/>
      <c r="I37" s="66" t="s">
        <v>34</v>
      </c>
      <c r="J37" s="67"/>
      <c r="K37" s="67"/>
      <c r="L37" s="64" t="s">
        <v>35</v>
      </c>
      <c r="M37" s="69"/>
      <c r="N37" s="66" t="s">
        <v>36</v>
      </c>
      <c r="O37" s="67"/>
      <c r="P37" s="67"/>
      <c r="Q37" s="67"/>
      <c r="R37" s="67"/>
      <c r="S37" s="68"/>
    </row>
    <row r="38" spans="1:19" ht="20.25" customHeight="1">
      <c r="A38" s="70">
        <v>1</v>
      </c>
      <c r="B38" s="71"/>
      <c r="C38" s="20"/>
      <c r="D38" s="72"/>
      <c r="E38" s="73"/>
      <c r="F38" s="74"/>
      <c r="G38" s="70">
        <v>8</v>
      </c>
      <c r="H38" s="75"/>
      <c r="I38" s="36"/>
      <c r="J38" s="76"/>
      <c r="K38" s="77"/>
      <c r="L38" s="70">
        <v>13</v>
      </c>
      <c r="M38" s="34" t="s">
        <v>82</v>
      </c>
      <c r="N38" s="39"/>
      <c r="O38" s="39"/>
      <c r="P38" s="78">
        <f>M49</f>
        <v>21</v>
      </c>
      <c r="Q38" s="79" t="s">
        <v>37</v>
      </c>
      <c r="R38" s="73">
        <f>Rekapitulace!C19</f>
        <v>0</v>
      </c>
      <c r="S38" s="74"/>
    </row>
    <row r="39" spans="1:19" ht="20.25" customHeight="1">
      <c r="A39" s="70">
        <v>2</v>
      </c>
      <c r="B39" s="80"/>
      <c r="C39" s="29"/>
      <c r="D39" s="72"/>
      <c r="E39" s="73"/>
      <c r="F39" s="74"/>
      <c r="G39" s="70">
        <v>9</v>
      </c>
      <c r="H39" s="17"/>
      <c r="I39" s="72"/>
      <c r="J39" s="76"/>
      <c r="K39" s="77"/>
      <c r="L39" s="70">
        <v>14</v>
      </c>
      <c r="M39" s="34"/>
      <c r="N39" s="39"/>
      <c r="O39" s="39"/>
      <c r="P39" s="78"/>
      <c r="Q39" s="79"/>
      <c r="R39" s="73"/>
      <c r="S39" s="74"/>
    </row>
    <row r="40" spans="1:19" ht="20.25" customHeight="1">
      <c r="A40" s="70">
        <v>3</v>
      </c>
      <c r="B40" s="71"/>
      <c r="C40" s="20"/>
      <c r="D40" s="72"/>
      <c r="E40" s="73"/>
      <c r="F40" s="74"/>
      <c r="G40" s="70">
        <v>10</v>
      </c>
      <c r="H40" s="75"/>
      <c r="I40" s="36"/>
      <c r="J40" s="76"/>
      <c r="K40" s="77"/>
      <c r="L40" s="70">
        <v>15</v>
      </c>
      <c r="M40" s="34"/>
      <c r="N40" s="39"/>
      <c r="O40" s="39"/>
      <c r="P40" s="78"/>
      <c r="Q40" s="79"/>
      <c r="R40" s="73"/>
      <c r="S40" s="74"/>
    </row>
    <row r="41" spans="1:19" ht="20.25" customHeight="1">
      <c r="A41" s="70">
        <v>4</v>
      </c>
      <c r="B41" s="80"/>
      <c r="C41" s="29"/>
      <c r="D41" s="72"/>
      <c r="E41" s="73"/>
      <c r="F41" s="74"/>
      <c r="G41" s="70">
        <v>11</v>
      </c>
      <c r="H41" s="75"/>
      <c r="I41" s="36"/>
      <c r="J41" s="76"/>
      <c r="K41" s="77"/>
      <c r="L41" s="70">
        <v>16</v>
      </c>
      <c r="M41" s="34"/>
      <c r="N41" s="39"/>
      <c r="O41" s="39"/>
      <c r="P41" s="78"/>
      <c r="Q41" s="79"/>
      <c r="R41" s="73"/>
      <c r="S41" s="74"/>
    </row>
    <row r="42" spans="1:19" ht="20.25" customHeight="1">
      <c r="A42" s="70">
        <v>5</v>
      </c>
      <c r="B42" s="71"/>
      <c r="C42" s="20"/>
      <c r="D42" s="72"/>
      <c r="E42" s="73"/>
      <c r="F42" s="74"/>
      <c r="G42" s="81"/>
      <c r="H42" s="39"/>
      <c r="I42" s="36"/>
      <c r="J42" s="82"/>
      <c r="K42" s="77"/>
      <c r="L42" s="70">
        <v>17</v>
      </c>
      <c r="M42" s="34"/>
      <c r="N42" s="39"/>
      <c r="O42" s="39"/>
      <c r="P42" s="78"/>
      <c r="Q42" s="79"/>
      <c r="R42" s="73"/>
      <c r="S42" s="74"/>
    </row>
    <row r="43" spans="1:19" ht="20.25" customHeight="1">
      <c r="A43" s="70">
        <v>6</v>
      </c>
      <c r="B43" s="80"/>
      <c r="C43" s="29"/>
      <c r="D43" s="72"/>
      <c r="E43" s="73"/>
      <c r="F43" s="74"/>
      <c r="G43" s="81"/>
      <c r="H43" s="39"/>
      <c r="I43" s="36"/>
      <c r="J43" s="82"/>
      <c r="K43" s="77"/>
      <c r="L43" s="70">
        <v>18</v>
      </c>
      <c r="M43" s="75"/>
      <c r="N43" s="39"/>
      <c r="O43" s="39"/>
      <c r="P43" s="39"/>
      <c r="Q43" s="36"/>
      <c r="R43" s="73"/>
      <c r="S43" s="74"/>
    </row>
    <row r="44" spans="1:19" ht="20.25" customHeight="1">
      <c r="A44" s="70">
        <v>7</v>
      </c>
      <c r="B44" s="83" t="s">
        <v>38</v>
      </c>
      <c r="C44" s="39"/>
      <c r="D44" s="36"/>
      <c r="E44" s="84">
        <f>Rekapitulace!C14</f>
        <v>0</v>
      </c>
      <c r="F44" s="48"/>
      <c r="G44" s="70">
        <v>12</v>
      </c>
      <c r="H44" s="83"/>
      <c r="I44" s="36"/>
      <c r="J44" s="85"/>
      <c r="K44" s="86"/>
      <c r="L44" s="70">
        <v>19</v>
      </c>
      <c r="M44" s="71" t="s">
        <v>39</v>
      </c>
      <c r="N44" s="19"/>
      <c r="O44" s="19"/>
      <c r="P44" s="19"/>
      <c r="Q44" s="87"/>
      <c r="R44" s="84">
        <f>SUM(R38:R43)</f>
        <v>0</v>
      </c>
      <c r="S44" s="48"/>
    </row>
    <row r="45" spans="1:19" ht="20.25" customHeight="1">
      <c r="A45" s="88">
        <v>20</v>
      </c>
      <c r="B45" s="89" t="s">
        <v>40</v>
      </c>
      <c r="C45" s="90"/>
      <c r="D45" s="91"/>
      <c r="E45" s="92">
        <v>0</v>
      </c>
      <c r="F45" s="44"/>
      <c r="G45" s="88">
        <v>21</v>
      </c>
      <c r="H45" s="89"/>
      <c r="I45" s="91"/>
      <c r="J45" s="93"/>
      <c r="K45" s="94">
        <f>M49</f>
        <v>21</v>
      </c>
      <c r="L45" s="88">
        <v>22</v>
      </c>
      <c r="M45" s="89"/>
      <c r="N45" s="90"/>
      <c r="O45" s="90"/>
      <c r="P45" s="90"/>
      <c r="Q45" s="91"/>
      <c r="R45" s="92"/>
      <c r="S45" s="44"/>
    </row>
    <row r="46" spans="1:19" ht="20.25" customHeight="1">
      <c r="A46" s="95" t="s">
        <v>17</v>
      </c>
      <c r="B46" s="14"/>
      <c r="C46" s="14"/>
      <c r="D46" s="14"/>
      <c r="E46" s="14"/>
      <c r="F46" s="96"/>
      <c r="G46" s="97"/>
      <c r="H46" s="14"/>
      <c r="I46" s="14"/>
      <c r="J46" s="14"/>
      <c r="K46" s="14"/>
      <c r="L46" s="64" t="s">
        <v>41</v>
      </c>
      <c r="M46" s="51"/>
      <c r="N46" s="66" t="s">
        <v>42</v>
      </c>
      <c r="O46" s="50"/>
      <c r="P46" s="50"/>
      <c r="Q46" s="50"/>
      <c r="R46" s="50"/>
      <c r="S46" s="53"/>
    </row>
    <row r="47" spans="1:19" ht="20.25" customHeight="1">
      <c r="A47" s="16"/>
      <c r="B47" s="17"/>
      <c r="C47" s="17"/>
      <c r="D47" s="17"/>
      <c r="E47" s="17"/>
      <c r="F47" s="24"/>
      <c r="G47" s="98"/>
      <c r="H47" s="17"/>
      <c r="I47" s="17"/>
      <c r="J47" s="17"/>
      <c r="K47" s="17"/>
      <c r="L47" s="70">
        <v>23</v>
      </c>
      <c r="M47" s="75" t="s">
        <v>43</v>
      </c>
      <c r="N47" s="39"/>
      <c r="O47" s="39"/>
      <c r="P47" s="39"/>
      <c r="Q47" s="74"/>
      <c r="R47" s="84">
        <f>ROUND(E44+J44+R44+E45+J45+R45,2)</f>
        <v>0</v>
      </c>
      <c r="S47" s="48"/>
    </row>
    <row r="48" spans="1:19" ht="20.25" customHeight="1">
      <c r="A48" s="99" t="s">
        <v>44</v>
      </c>
      <c r="B48" s="28"/>
      <c r="C48" s="28"/>
      <c r="D48" s="28"/>
      <c r="E48" s="28"/>
      <c r="F48" s="29"/>
      <c r="G48" s="100" t="s">
        <v>45</v>
      </c>
      <c r="H48" s="28"/>
      <c r="I48" s="28"/>
      <c r="J48" s="28"/>
      <c r="K48" s="28"/>
      <c r="L48" s="70">
        <v>24</v>
      </c>
      <c r="M48" s="101">
        <v>15</v>
      </c>
      <c r="N48" s="29" t="s">
        <v>37</v>
      </c>
      <c r="O48" s="102"/>
      <c r="P48" s="39" t="s">
        <v>46</v>
      </c>
      <c r="Q48" s="36"/>
      <c r="R48" s="103">
        <f>ROUNDUP(O48*M48/100,1)</f>
        <v>0</v>
      </c>
      <c r="S48" s="104"/>
    </row>
    <row r="49" spans="1:19" ht="20.25" customHeight="1">
      <c r="A49" s="105" t="s">
        <v>16</v>
      </c>
      <c r="B49" s="19"/>
      <c r="C49" s="19"/>
      <c r="D49" s="19"/>
      <c r="E49" s="19"/>
      <c r="F49" s="20"/>
      <c r="G49" s="106"/>
      <c r="H49" s="19"/>
      <c r="I49" s="19"/>
      <c r="J49" s="19"/>
      <c r="K49" s="19"/>
      <c r="L49" s="70">
        <v>25</v>
      </c>
      <c r="M49" s="107">
        <v>21</v>
      </c>
      <c r="N49" s="36" t="s">
        <v>37</v>
      </c>
      <c r="O49" s="102">
        <f>R47</f>
        <v>0</v>
      </c>
      <c r="P49" s="39" t="s">
        <v>46</v>
      </c>
      <c r="Q49" s="36"/>
      <c r="R49" s="73">
        <f>ROUNDUP(O49*M49/100,1)</f>
        <v>0</v>
      </c>
      <c r="S49" s="74"/>
    </row>
    <row r="50" spans="1:19" ht="20.25" customHeight="1">
      <c r="A50" s="16"/>
      <c r="B50" s="17"/>
      <c r="C50" s="17"/>
      <c r="D50" s="17"/>
      <c r="E50" s="17"/>
      <c r="F50" s="24"/>
      <c r="G50" s="98"/>
      <c r="H50" s="17"/>
      <c r="I50" s="17"/>
      <c r="J50" s="17"/>
      <c r="K50" s="17"/>
      <c r="L50" s="88">
        <v>26</v>
      </c>
      <c r="M50" s="108" t="s">
        <v>47</v>
      </c>
      <c r="N50" s="90"/>
      <c r="O50" s="90"/>
      <c r="P50" s="90"/>
      <c r="Q50" s="109"/>
      <c r="R50" s="110">
        <f>R47+R48+R49</f>
        <v>0</v>
      </c>
      <c r="S50" s="111"/>
    </row>
    <row r="51" spans="1:19" ht="20.25" customHeight="1">
      <c r="A51" s="99" t="s">
        <v>44</v>
      </c>
      <c r="B51" s="28"/>
      <c r="C51" s="28"/>
      <c r="D51" s="28"/>
      <c r="E51" s="28"/>
      <c r="F51" s="29"/>
      <c r="G51" s="100" t="s">
        <v>45</v>
      </c>
      <c r="H51" s="28"/>
      <c r="I51" s="28"/>
      <c r="J51" s="28"/>
      <c r="K51" s="28"/>
      <c r="L51" s="64" t="s">
        <v>48</v>
      </c>
      <c r="M51" s="51"/>
      <c r="N51" s="66" t="s">
        <v>49</v>
      </c>
      <c r="O51" s="50"/>
      <c r="P51" s="50"/>
      <c r="Q51" s="50"/>
      <c r="R51" s="112"/>
      <c r="S51" s="53"/>
    </row>
    <row r="52" spans="1:19" ht="20.25" customHeight="1">
      <c r="A52" s="105" t="s">
        <v>18</v>
      </c>
      <c r="B52" s="19"/>
      <c r="C52" s="19"/>
      <c r="D52" s="19"/>
      <c r="E52" s="19"/>
      <c r="F52" s="20"/>
      <c r="G52" s="106"/>
      <c r="H52" s="19"/>
      <c r="I52" s="19"/>
      <c r="J52" s="19"/>
      <c r="K52" s="19"/>
      <c r="L52" s="70">
        <v>27</v>
      </c>
      <c r="M52" s="75" t="s">
        <v>50</v>
      </c>
      <c r="N52" s="39"/>
      <c r="O52" s="39"/>
      <c r="P52" s="39"/>
      <c r="Q52" s="36"/>
      <c r="R52" s="73">
        <v>0</v>
      </c>
      <c r="S52" s="74"/>
    </row>
    <row r="53" spans="1:19" ht="20.25" customHeight="1">
      <c r="A53" s="16"/>
      <c r="B53" s="17"/>
      <c r="C53" s="17"/>
      <c r="D53" s="17"/>
      <c r="E53" s="17"/>
      <c r="F53" s="24"/>
      <c r="G53" s="98"/>
      <c r="H53" s="17"/>
      <c r="I53" s="17"/>
      <c r="J53" s="17"/>
      <c r="K53" s="17"/>
      <c r="L53" s="70">
        <v>28</v>
      </c>
      <c r="M53" s="75" t="s">
        <v>51</v>
      </c>
      <c r="N53" s="39"/>
      <c r="O53" s="39"/>
      <c r="P53" s="39"/>
      <c r="Q53" s="36"/>
      <c r="R53" s="73">
        <v>0</v>
      </c>
      <c r="S53" s="74"/>
    </row>
    <row r="54" spans="1:19" ht="20.25" customHeight="1">
      <c r="A54" s="113" t="s">
        <v>44</v>
      </c>
      <c r="B54" s="43"/>
      <c r="C54" s="43"/>
      <c r="D54" s="43"/>
      <c r="E54" s="43"/>
      <c r="F54" s="114"/>
      <c r="G54" s="115" t="s">
        <v>45</v>
      </c>
      <c r="H54" s="43"/>
      <c r="I54" s="43"/>
      <c r="J54" s="43"/>
      <c r="K54" s="43"/>
      <c r="L54" s="88">
        <v>29</v>
      </c>
      <c r="M54" s="89" t="s">
        <v>52</v>
      </c>
      <c r="N54" s="90"/>
      <c r="O54" s="90"/>
      <c r="P54" s="90"/>
      <c r="Q54" s="91"/>
      <c r="R54" s="57">
        <v>0</v>
      </c>
      <c r="S54" s="116"/>
    </row>
  </sheetData>
  <sheetProtection/>
  <printOptions horizontalCentered="1" verticalCentered="1"/>
  <pageMargins left="0.3937007874015748" right="0.3937007874015748" top="0.9055118110236221" bottom="0.9055118110236221" header="0" footer="0"/>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customHeight="1"/>
  <cols>
    <col min="1" max="16384" width="9.00390625" style="1" customWidth="1"/>
  </cols>
  <sheetData/>
  <sheetProtection/>
  <printOptions/>
  <pageMargins left="0.699999988079071" right="0.699999988079071" top="0.75" bottom="0.75" header="0" footer="0"/>
  <pageSetup orientation="portrait" paperSize="9"/>
</worksheet>
</file>

<file path=xl/worksheets/sheet2.xml><?xml version="1.0" encoding="utf-8"?>
<worksheet xmlns="http://schemas.openxmlformats.org/spreadsheetml/2006/main" xmlns:r="http://schemas.openxmlformats.org/officeDocument/2006/relationships">
  <dimension ref="A1:F28"/>
  <sheetViews>
    <sheetView showGridLines="0" zoomScalePageLayoutView="0" workbookViewId="0" topLeftCell="A1">
      <pane ySplit="13" topLeftCell="A14" activePane="bottomLeft" state="frozen"/>
      <selection pane="topLeft" activeCell="A1" sqref="A1"/>
      <selection pane="bottomLeft" activeCell="A1" sqref="A1"/>
    </sheetView>
  </sheetViews>
  <sheetFormatPr defaultColWidth="9.140625" defaultRowHeight="12.75" customHeight="1"/>
  <cols>
    <col min="1" max="1" width="15.421875" style="2" customWidth="1"/>
    <col min="2" max="2" width="60.7109375" style="2" customWidth="1"/>
    <col min="3" max="3" width="13.57421875" style="2" customWidth="1"/>
    <col min="4" max="4" width="13.7109375" style="2" hidden="1" customWidth="1"/>
    <col min="5" max="5" width="13.8515625" style="2" hidden="1" customWidth="1"/>
    <col min="6" max="16384" width="9.140625" style="2" customWidth="1"/>
  </cols>
  <sheetData>
    <row r="1" spans="1:5" ht="18" customHeight="1">
      <c r="A1" s="117" t="s">
        <v>134</v>
      </c>
      <c r="B1" s="118"/>
      <c r="C1" s="118"/>
      <c r="D1" s="118"/>
      <c r="E1" s="118"/>
    </row>
    <row r="2" spans="1:5" ht="12" customHeight="1">
      <c r="A2" s="119" t="s">
        <v>53</v>
      </c>
      <c r="B2" s="120" t="str">
        <f>'Krycí list'!E5</f>
        <v>REGENERACE SÍDLIŠTĚ ŠALAMOUNA 5.ETAPA - ČÁST 5A</v>
      </c>
      <c r="C2" s="121"/>
      <c r="D2" s="121"/>
      <c r="E2" s="121"/>
    </row>
    <row r="3" spans="1:5" ht="12" customHeight="1">
      <c r="A3" s="119" t="s">
        <v>54</v>
      </c>
      <c r="B3" s="120" t="str">
        <f>'Krycí list'!E7</f>
        <v>SOUHRNNÁ REKAPITULACE STAVBY</v>
      </c>
      <c r="C3" s="122"/>
      <c r="D3" s="120"/>
      <c r="E3" s="123"/>
    </row>
    <row r="4" spans="1:5" ht="12" customHeight="1">
      <c r="A4" s="119" t="s">
        <v>55</v>
      </c>
      <c r="B4" s="120" t="str">
        <f>'Krycí list'!E9</f>
        <v> </v>
      </c>
      <c r="C4" s="122"/>
      <c r="D4" s="120"/>
      <c r="E4" s="123"/>
    </row>
    <row r="5" spans="1:5" ht="12" customHeight="1">
      <c r="A5" s="120" t="s">
        <v>56</v>
      </c>
      <c r="B5" s="120" t="str">
        <f>'Krycí list'!P5</f>
        <v>822 29</v>
      </c>
      <c r="C5" s="122"/>
      <c r="D5" s="120"/>
      <c r="E5" s="123"/>
    </row>
    <row r="6" spans="1:5" ht="6" customHeight="1">
      <c r="A6" s="120"/>
      <c r="B6" s="120"/>
      <c r="C6" s="122"/>
      <c r="D6" s="120"/>
      <c r="E6" s="123"/>
    </row>
    <row r="7" spans="1:5" ht="12" customHeight="1">
      <c r="A7" s="120" t="s">
        <v>57</v>
      </c>
      <c r="B7" s="120" t="str">
        <f>'Krycí list'!E26</f>
        <v>SMO, MĚSTSKÝ OBVOD MORAVSKÁ OSTRAVA A PŘÍVOZ</v>
      </c>
      <c r="C7" s="122"/>
      <c r="D7" s="120"/>
      <c r="E7" s="123"/>
    </row>
    <row r="8" spans="1:5" ht="12" customHeight="1">
      <c r="A8" s="120" t="s">
        <v>58</v>
      </c>
      <c r="B8" s="120" t="str">
        <f>'Krycí list'!E28</f>
        <v>Dlle výběrového řízení</v>
      </c>
      <c r="C8" s="122"/>
      <c r="D8" s="120"/>
      <c r="E8" s="123"/>
    </row>
    <row r="9" spans="1:5" ht="12" customHeight="1">
      <c r="A9" s="120" t="s">
        <v>59</v>
      </c>
      <c r="B9" s="196" t="str">
        <f>'Krycí list'!O31</f>
        <v>31.10.2015</v>
      </c>
      <c r="C9" s="122"/>
      <c r="D9" s="120"/>
      <c r="E9" s="123"/>
    </row>
    <row r="10" spans="1:5" ht="6" customHeight="1">
      <c r="A10" s="118"/>
      <c r="B10" s="118"/>
      <c r="C10" s="118"/>
      <c r="D10" s="118"/>
      <c r="E10" s="118"/>
    </row>
    <row r="11" spans="1:5" ht="12" customHeight="1">
      <c r="A11" s="124" t="s">
        <v>60</v>
      </c>
      <c r="B11" s="125" t="s">
        <v>61</v>
      </c>
      <c r="C11" s="126" t="s">
        <v>62</v>
      </c>
      <c r="D11" s="127" t="s">
        <v>63</v>
      </c>
      <c r="E11" s="126" t="s">
        <v>64</v>
      </c>
    </row>
    <row r="12" spans="1:5" ht="12" customHeight="1">
      <c r="A12" s="128">
        <v>1</v>
      </c>
      <c r="B12" s="129">
        <v>2</v>
      </c>
      <c r="C12" s="130">
        <v>3</v>
      </c>
      <c r="D12" s="131">
        <v>4</v>
      </c>
      <c r="E12" s="130">
        <v>5</v>
      </c>
    </row>
    <row r="13" spans="1:5" ht="3.75" customHeight="1">
      <c r="A13" s="132"/>
      <c r="B13" s="133"/>
      <c r="C13" s="133"/>
      <c r="D13" s="133"/>
      <c r="E13" s="134"/>
    </row>
    <row r="14" spans="1:5" s="135" customFormat="1" ht="12.75" customHeight="1">
      <c r="A14" s="155" t="s">
        <v>85</v>
      </c>
      <c r="B14" s="155" t="s">
        <v>125</v>
      </c>
      <c r="C14" s="150">
        <f>SUM(C15:C18)</f>
        <v>0</v>
      </c>
      <c r="D14" s="138" t="e">
        <f>#REF!</f>
        <v>#REF!</v>
      </c>
      <c r="E14" s="138" t="e">
        <f>#REF!</f>
        <v>#REF!</v>
      </c>
    </row>
    <row r="15" spans="1:6" s="135" customFormat="1" ht="12.75" customHeight="1">
      <c r="A15" s="139" t="s">
        <v>126</v>
      </c>
      <c r="B15" s="140" t="s">
        <v>130</v>
      </c>
      <c r="C15" s="141">
        <f>SO01!I75</f>
        <v>0</v>
      </c>
      <c r="D15" s="142" t="e">
        <f>#REF!</f>
        <v>#REF!</v>
      </c>
      <c r="E15" s="142" t="e">
        <f>#REF!</f>
        <v>#REF!</v>
      </c>
      <c r="F15" s="151"/>
    </row>
    <row r="16" spans="1:6" s="135" customFormat="1" ht="15.75" customHeight="1">
      <c r="A16" s="139" t="s">
        <v>127</v>
      </c>
      <c r="B16" s="147" t="s">
        <v>131</v>
      </c>
      <c r="C16" s="141">
        <f>SO02!I606</f>
        <v>0</v>
      </c>
      <c r="D16" s="142" t="e">
        <f>#REF!</f>
        <v>#REF!</v>
      </c>
      <c r="E16" s="142" t="e">
        <f>#REF!</f>
        <v>#REF!</v>
      </c>
      <c r="F16" s="151"/>
    </row>
    <row r="17" spans="1:6" s="135" customFormat="1" ht="15" customHeight="1">
      <c r="A17" s="139" t="s">
        <v>128</v>
      </c>
      <c r="B17" s="147" t="s">
        <v>132</v>
      </c>
      <c r="C17" s="141">
        <f>SO03!I68</f>
        <v>0</v>
      </c>
      <c r="D17" s="142"/>
      <c r="E17" s="142"/>
      <c r="F17" s="151"/>
    </row>
    <row r="18" spans="1:6" s="135" customFormat="1" ht="15" customHeight="1">
      <c r="A18" s="139" t="s">
        <v>129</v>
      </c>
      <c r="B18" s="147" t="s">
        <v>133</v>
      </c>
      <c r="C18" s="141">
        <f>SO04!I92</f>
        <v>0</v>
      </c>
      <c r="D18" s="142"/>
      <c r="E18" s="142"/>
      <c r="F18" s="151"/>
    </row>
    <row r="19" spans="1:6" s="135" customFormat="1" ht="12.75" customHeight="1">
      <c r="A19" s="155" t="s">
        <v>86</v>
      </c>
      <c r="B19" s="156" t="s">
        <v>87</v>
      </c>
      <c r="C19" s="150">
        <f>C20</f>
        <v>0</v>
      </c>
      <c r="D19" s="142"/>
      <c r="E19" s="142"/>
      <c r="F19" s="151"/>
    </row>
    <row r="20" spans="1:6" s="135" customFormat="1" ht="12.75" customHeight="1">
      <c r="A20" s="136" t="s">
        <v>88</v>
      </c>
      <c r="B20" s="157" t="s">
        <v>87</v>
      </c>
      <c r="C20" s="137">
        <f>'ostatní a vedlejší náklady'!I39</f>
        <v>0</v>
      </c>
      <c r="D20" s="142"/>
      <c r="E20" s="142"/>
      <c r="F20" s="151"/>
    </row>
    <row r="21" spans="1:6" s="135" customFormat="1" ht="12.75" customHeight="1">
      <c r="A21" s="149"/>
      <c r="B21" s="148"/>
      <c r="C21" s="141"/>
      <c r="D21" s="142"/>
      <c r="E21" s="142"/>
      <c r="F21" s="151"/>
    </row>
    <row r="22" spans="2:6" s="143" customFormat="1" ht="12.75" customHeight="1">
      <c r="B22" s="144" t="s">
        <v>65</v>
      </c>
      <c r="C22" s="145">
        <f>C14+C19</f>
        <v>0</v>
      </c>
      <c r="D22" s="146" t="e">
        <f>#REF!</f>
        <v>#REF!</v>
      </c>
      <c r="E22" s="146" t="e">
        <f>#REF!</f>
        <v>#REF!</v>
      </c>
      <c r="F22" s="152"/>
    </row>
    <row r="23" ht="12.75" customHeight="1">
      <c r="F23" s="153"/>
    </row>
    <row r="24" ht="12.75" customHeight="1">
      <c r="F24" s="153"/>
    </row>
    <row r="25" ht="12.75" customHeight="1">
      <c r="F25" s="153"/>
    </row>
    <row r="26" ht="12.75" customHeight="1">
      <c r="F26" s="153"/>
    </row>
    <row r="27" ht="12.75" customHeight="1">
      <c r="F27" s="153"/>
    </row>
    <row r="28" ht="12.75" customHeight="1">
      <c r="F28" s="153"/>
    </row>
  </sheetData>
  <sheetProtection/>
  <printOptions horizontalCentered="1"/>
  <pageMargins left="0.5118110236220472" right="0.5118110236220472" top="0.7874015748031497" bottom="0.7874015748031497" header="0" footer="0"/>
  <pageSetup fitToHeight="999" horizontalDpi="600" verticalDpi="600" orientation="portrait" paperSize="9" scale="105" r:id="rId1"/>
  <headerFooter alignWithMargins="0">
    <oddFooter>&amp;C&amp;8Stránka &amp;P / &amp;N</oddFooter>
  </headerFooter>
</worksheet>
</file>

<file path=xl/worksheets/sheet3.xml><?xml version="1.0" encoding="utf-8"?>
<worksheet xmlns="http://schemas.openxmlformats.org/spreadsheetml/2006/main" xmlns:r="http://schemas.openxmlformats.org/officeDocument/2006/relationships">
  <sheetPr>
    <tabColor rgb="FFFF0000"/>
  </sheetPr>
  <dimension ref="A1:T46"/>
  <sheetViews>
    <sheetView showGridLines="0" zoomScalePageLayoutView="0" workbookViewId="0" topLeftCell="A1">
      <pane ySplit="13" topLeftCell="A14" activePane="bottomLeft" state="frozen"/>
      <selection pane="topLeft" activeCell="A1" sqref="A1"/>
      <selection pane="bottomLeft" activeCell="A1" sqref="A1"/>
    </sheetView>
  </sheetViews>
  <sheetFormatPr defaultColWidth="9.140625" defaultRowHeight="11.25" customHeight="1"/>
  <cols>
    <col min="1" max="1" width="5.57421875" style="162" customWidth="1"/>
    <col min="2" max="2" width="4.421875" style="162" customWidth="1"/>
    <col min="3" max="3" width="4.7109375" style="162" customWidth="1"/>
    <col min="4" max="4" width="10.421875" style="162" customWidth="1"/>
    <col min="5" max="5" width="70.57421875" style="162" customWidth="1"/>
    <col min="6" max="6" width="5.8515625" style="162" customWidth="1"/>
    <col min="7" max="7" width="8.00390625" style="162" customWidth="1"/>
    <col min="8" max="8" width="11.57421875" style="162" customWidth="1"/>
    <col min="9" max="9" width="12.00390625" style="162" customWidth="1"/>
    <col min="10" max="10" width="10.57421875" style="162" hidden="1" customWidth="1"/>
    <col min="11" max="11" width="10.8515625" style="162" hidden="1" customWidth="1"/>
    <col min="12" max="12" width="9.7109375" style="162" hidden="1" customWidth="1"/>
    <col min="13" max="13" width="11.57421875" style="162" hidden="1" customWidth="1"/>
    <col min="14" max="14" width="7.00390625" style="162" hidden="1" customWidth="1"/>
    <col min="15" max="15" width="7.28125" style="162" hidden="1" customWidth="1"/>
    <col min="16" max="17" width="9.140625" style="162" hidden="1" customWidth="1"/>
    <col min="18" max="18" width="8.140625" style="162" customWidth="1"/>
    <col min="19" max="19" width="9.140625" style="162" customWidth="1"/>
    <col min="20" max="20" width="12.00390625" style="162" customWidth="1"/>
    <col min="21" max="16384" width="9.140625" style="162" customWidth="1"/>
  </cols>
  <sheetData>
    <row r="1" spans="1:18" ht="18" customHeight="1">
      <c r="A1" s="159" t="s">
        <v>83</v>
      </c>
      <c r="B1" s="160"/>
      <c r="C1" s="160"/>
      <c r="D1" s="160"/>
      <c r="E1" s="160"/>
      <c r="F1" s="160"/>
      <c r="G1" s="160"/>
      <c r="H1" s="160"/>
      <c r="I1" s="160"/>
      <c r="J1" s="160"/>
      <c r="K1" s="160"/>
      <c r="L1" s="160"/>
      <c r="M1" s="160"/>
      <c r="N1" s="161"/>
      <c r="O1" s="161"/>
      <c r="R1" s="160"/>
    </row>
    <row r="2" spans="1:18" ht="11.25" customHeight="1">
      <c r="A2" s="163" t="s">
        <v>53</v>
      </c>
      <c r="B2" s="164"/>
      <c r="C2" s="164" t="str">
        <f>'Krycí list'!E5</f>
        <v>REGENERACE SÍDLIŠTĚ ŠALAMOUNA 5.ETAPA - ČÁST 5A</v>
      </c>
      <c r="D2" s="164"/>
      <c r="E2" s="164"/>
      <c r="F2" s="164"/>
      <c r="G2" s="164"/>
      <c r="H2" s="164"/>
      <c r="I2" s="164"/>
      <c r="J2" s="164"/>
      <c r="K2" s="164"/>
      <c r="L2" s="160"/>
      <c r="M2" s="160"/>
      <c r="N2" s="161"/>
      <c r="O2" s="161"/>
      <c r="R2" s="164"/>
    </row>
    <row r="3" spans="1:18" ht="11.25" customHeight="1">
      <c r="A3" s="163" t="s">
        <v>54</v>
      </c>
      <c r="B3" s="164"/>
      <c r="C3" s="164" t="str">
        <f>'Krycí list'!E7</f>
        <v>SOUHRNNÁ REKAPITULACE STAVBY</v>
      </c>
      <c r="D3" s="164"/>
      <c r="E3" s="164"/>
      <c r="F3" s="164"/>
      <c r="G3" s="164"/>
      <c r="H3" s="164"/>
      <c r="I3" s="164"/>
      <c r="J3" s="164"/>
      <c r="K3" s="164"/>
      <c r="L3" s="160"/>
      <c r="M3" s="160"/>
      <c r="N3" s="161"/>
      <c r="O3" s="161"/>
      <c r="R3" s="164"/>
    </row>
    <row r="4" spans="1:18" ht="11.25" customHeight="1">
      <c r="A4" s="163" t="s">
        <v>55</v>
      </c>
      <c r="B4" s="164"/>
      <c r="C4" s="163" t="s">
        <v>82</v>
      </c>
      <c r="D4" s="164"/>
      <c r="E4" s="164"/>
      <c r="F4" s="164"/>
      <c r="G4" s="164"/>
      <c r="H4" s="164"/>
      <c r="I4" s="164"/>
      <c r="J4" s="164"/>
      <c r="K4" s="164"/>
      <c r="L4" s="160"/>
      <c r="M4" s="160"/>
      <c r="N4" s="161"/>
      <c r="O4" s="161"/>
      <c r="R4" s="164"/>
    </row>
    <row r="5" spans="1:18" ht="11.25" customHeight="1">
      <c r="A5" s="164" t="s">
        <v>66</v>
      </c>
      <c r="B5" s="164"/>
      <c r="C5" s="164"/>
      <c r="D5" s="164"/>
      <c r="E5" s="164"/>
      <c r="F5" s="164"/>
      <c r="G5" s="164"/>
      <c r="H5" s="164"/>
      <c r="I5" s="164"/>
      <c r="J5" s="164"/>
      <c r="K5" s="164"/>
      <c r="L5" s="160"/>
      <c r="M5" s="160"/>
      <c r="N5" s="161"/>
      <c r="O5" s="161"/>
      <c r="R5" s="164"/>
    </row>
    <row r="6" spans="1:18" ht="6" customHeight="1">
      <c r="A6" s="164"/>
      <c r="B6" s="164"/>
      <c r="C6" s="164"/>
      <c r="D6" s="164"/>
      <c r="E6" s="164"/>
      <c r="F6" s="164"/>
      <c r="G6" s="164"/>
      <c r="H6" s="164"/>
      <c r="I6" s="164"/>
      <c r="J6" s="164"/>
      <c r="K6" s="164"/>
      <c r="L6" s="160"/>
      <c r="M6" s="160"/>
      <c r="N6" s="161"/>
      <c r="O6" s="161"/>
      <c r="R6" s="164"/>
    </row>
    <row r="7" spans="1:18" ht="11.25" customHeight="1">
      <c r="A7" s="164" t="s">
        <v>57</v>
      </c>
      <c r="B7" s="164"/>
      <c r="C7" s="164" t="str">
        <f>'Krycí list'!E26</f>
        <v>SMO, MĚSTSKÝ OBVOD MORAVSKÁ OSTRAVA A PŘÍVOZ</v>
      </c>
      <c r="D7" s="164"/>
      <c r="E7" s="164"/>
      <c r="F7" s="164"/>
      <c r="G7" s="164"/>
      <c r="H7" s="164"/>
      <c r="I7" s="165"/>
      <c r="J7" s="164"/>
      <c r="K7" s="164"/>
      <c r="L7" s="160"/>
      <c r="M7" s="160"/>
      <c r="N7" s="161"/>
      <c r="O7" s="161"/>
      <c r="R7" s="165"/>
    </row>
    <row r="8" spans="1:18" ht="11.25" customHeight="1">
      <c r="A8" s="164" t="s">
        <v>58</v>
      </c>
      <c r="B8" s="164"/>
      <c r="C8" s="164" t="str">
        <f>'Krycí list'!E28</f>
        <v>Dlle výběrového řízení</v>
      </c>
      <c r="D8" s="164"/>
      <c r="E8" s="164"/>
      <c r="F8" s="164"/>
      <c r="G8" s="164"/>
      <c r="H8" s="164"/>
      <c r="I8" s="165"/>
      <c r="J8" s="164"/>
      <c r="K8" s="164"/>
      <c r="L8" s="160"/>
      <c r="M8" s="160"/>
      <c r="N8" s="161"/>
      <c r="O8" s="161"/>
      <c r="R8" s="165"/>
    </row>
    <row r="9" spans="1:18" ht="11.25" customHeight="1">
      <c r="A9" s="164" t="s">
        <v>59</v>
      </c>
      <c r="B9" s="164"/>
      <c r="C9" s="165"/>
      <c r="D9" s="165"/>
      <c r="E9" s="165"/>
      <c r="F9" s="164"/>
      <c r="G9" s="164"/>
      <c r="H9" s="164"/>
      <c r="I9" s="165" t="str">
        <f>'Krycí list'!O31</f>
        <v>31.10.2015</v>
      </c>
      <c r="J9" s="164"/>
      <c r="K9" s="164"/>
      <c r="L9" s="160"/>
      <c r="M9" s="160"/>
      <c r="N9" s="161"/>
      <c r="O9" s="161"/>
      <c r="R9" s="165"/>
    </row>
    <row r="10" spans="1:18" ht="5.25" customHeight="1">
      <c r="A10" s="160"/>
      <c r="B10" s="160"/>
      <c r="C10" s="160"/>
      <c r="D10" s="160"/>
      <c r="E10" s="160"/>
      <c r="F10" s="160"/>
      <c r="G10" s="160"/>
      <c r="H10" s="160"/>
      <c r="I10" s="160"/>
      <c r="J10" s="160"/>
      <c r="K10" s="160"/>
      <c r="L10" s="160"/>
      <c r="M10" s="160"/>
      <c r="N10" s="161"/>
      <c r="O10" s="161"/>
      <c r="R10" s="160"/>
    </row>
    <row r="11" spans="1:18" ht="21.75" customHeight="1">
      <c r="A11" s="166" t="s">
        <v>67</v>
      </c>
      <c r="B11" s="167" t="s">
        <v>68</v>
      </c>
      <c r="C11" s="167" t="s">
        <v>69</v>
      </c>
      <c r="D11" s="167" t="s">
        <v>70</v>
      </c>
      <c r="E11" s="167" t="s">
        <v>61</v>
      </c>
      <c r="F11" s="167" t="s">
        <v>71</v>
      </c>
      <c r="G11" s="167" t="s">
        <v>72</v>
      </c>
      <c r="H11" s="167" t="s">
        <v>73</v>
      </c>
      <c r="I11" s="167" t="s">
        <v>62</v>
      </c>
      <c r="J11" s="167" t="s">
        <v>74</v>
      </c>
      <c r="K11" s="167" t="s">
        <v>63</v>
      </c>
      <c r="L11" s="167" t="s">
        <v>75</v>
      </c>
      <c r="M11" s="167" t="s">
        <v>76</v>
      </c>
      <c r="N11" s="168" t="s">
        <v>77</v>
      </c>
      <c r="O11" s="169" t="s">
        <v>78</v>
      </c>
      <c r="R11" s="167" t="s">
        <v>116</v>
      </c>
    </row>
    <row r="12" spans="1:18" ht="11.25" customHeight="1">
      <c r="A12" s="170">
        <v>1</v>
      </c>
      <c r="B12" s="171">
        <v>2</v>
      </c>
      <c r="C12" s="171">
        <v>3</v>
      </c>
      <c r="D12" s="171">
        <v>4</v>
      </c>
      <c r="E12" s="171">
        <v>5</v>
      </c>
      <c r="F12" s="171">
        <v>6</v>
      </c>
      <c r="G12" s="171">
        <v>7</v>
      </c>
      <c r="H12" s="171">
        <v>8</v>
      </c>
      <c r="I12" s="171">
        <v>9</v>
      </c>
      <c r="J12" s="171"/>
      <c r="K12" s="171"/>
      <c r="L12" s="171"/>
      <c r="M12" s="171"/>
      <c r="N12" s="172">
        <v>11</v>
      </c>
      <c r="O12" s="173">
        <v>12</v>
      </c>
      <c r="R12" s="171">
        <v>10</v>
      </c>
    </row>
    <row r="13" spans="1:18" ht="3.75" customHeight="1">
      <c r="A13" s="160"/>
      <c r="B13" s="160"/>
      <c r="C13" s="160"/>
      <c r="D13" s="160"/>
      <c r="E13" s="160"/>
      <c r="F13" s="160"/>
      <c r="G13" s="160"/>
      <c r="H13" s="160"/>
      <c r="I13" s="160"/>
      <c r="J13" s="160"/>
      <c r="K13" s="160"/>
      <c r="L13" s="160"/>
      <c r="M13" s="160"/>
      <c r="N13" s="161"/>
      <c r="O13" s="174"/>
      <c r="R13" s="160"/>
    </row>
    <row r="14" spans="1:18" s="176" customFormat="1" ht="18.75" customHeight="1">
      <c r="A14" s="200">
        <v>1</v>
      </c>
      <c r="B14" s="175" t="s">
        <v>79</v>
      </c>
      <c r="C14" s="175">
        <v>0</v>
      </c>
      <c r="D14" s="176">
        <v>110001001</v>
      </c>
      <c r="E14" s="177" t="s">
        <v>89</v>
      </c>
      <c r="F14" s="175"/>
      <c r="G14" s="178"/>
      <c r="H14" s="179"/>
      <c r="I14" s="180"/>
      <c r="J14" s="181">
        <v>0.17132</v>
      </c>
      <c r="K14" s="178">
        <f>G14*J14</f>
        <v>0</v>
      </c>
      <c r="L14" s="181">
        <v>0</v>
      </c>
      <c r="M14" s="178">
        <f>G14*L14</f>
        <v>0</v>
      </c>
      <c r="N14" s="182">
        <v>4</v>
      </c>
      <c r="O14" s="176" t="s">
        <v>80</v>
      </c>
      <c r="R14" s="180"/>
    </row>
    <row r="15" spans="1:20" s="176" customFormat="1" ht="48" customHeight="1">
      <c r="A15" s="198" t="s">
        <v>137</v>
      </c>
      <c r="B15" s="183"/>
      <c r="C15" s="183"/>
      <c r="D15" s="184"/>
      <c r="E15" s="185" t="s">
        <v>90</v>
      </c>
      <c r="F15" s="175" t="s">
        <v>91</v>
      </c>
      <c r="G15" s="178">
        <v>1</v>
      </c>
      <c r="H15" s="179"/>
      <c r="I15" s="180">
        <f>ROUND(G15*H15,2)</f>
        <v>0</v>
      </c>
      <c r="J15" s="183"/>
      <c r="K15" s="183"/>
      <c r="L15" s="183"/>
      <c r="M15" s="183"/>
      <c r="O15" s="186" t="s">
        <v>80</v>
      </c>
      <c r="P15" s="186" t="s">
        <v>7</v>
      </c>
      <c r="Q15" s="186" t="s">
        <v>84</v>
      </c>
      <c r="R15" s="197" t="s">
        <v>108</v>
      </c>
      <c r="T15" s="179"/>
    </row>
    <row r="16" spans="1:20" s="176" customFormat="1" ht="81.75" customHeight="1">
      <c r="A16" s="198" t="s">
        <v>138</v>
      </c>
      <c r="B16" s="183"/>
      <c r="C16" s="183"/>
      <c r="D16" s="184"/>
      <c r="E16" s="185" t="s">
        <v>109</v>
      </c>
      <c r="F16" s="175" t="s">
        <v>91</v>
      </c>
      <c r="G16" s="178">
        <v>1</v>
      </c>
      <c r="H16" s="179"/>
      <c r="I16" s="180">
        <f>ROUND(G16*H16,2)</f>
        <v>0</v>
      </c>
      <c r="J16" s="183"/>
      <c r="K16" s="183"/>
      <c r="L16" s="183"/>
      <c r="M16" s="183"/>
      <c r="O16" s="186"/>
      <c r="P16" s="186"/>
      <c r="Q16" s="186"/>
      <c r="R16" s="197" t="s">
        <v>108</v>
      </c>
      <c r="T16" s="179"/>
    </row>
    <row r="17" spans="1:20" s="176" customFormat="1" ht="27" customHeight="1">
      <c r="A17" s="198" t="s">
        <v>139</v>
      </c>
      <c r="B17" s="183"/>
      <c r="C17" s="183"/>
      <c r="D17" s="184"/>
      <c r="E17" s="185" t="s">
        <v>92</v>
      </c>
      <c r="F17" s="175" t="s">
        <v>91</v>
      </c>
      <c r="G17" s="178">
        <v>1</v>
      </c>
      <c r="H17" s="179"/>
      <c r="I17" s="180">
        <f>ROUND(G17*H17,2)</f>
        <v>0</v>
      </c>
      <c r="J17" s="183"/>
      <c r="K17" s="183"/>
      <c r="L17" s="183"/>
      <c r="M17" s="183"/>
      <c r="O17" s="186"/>
      <c r="P17" s="186"/>
      <c r="Q17" s="186"/>
      <c r="R17" s="197" t="s">
        <v>108</v>
      </c>
      <c r="T17" s="179"/>
    </row>
    <row r="18" spans="1:20" s="176" customFormat="1" ht="13.5" customHeight="1">
      <c r="A18" s="199">
        <v>2</v>
      </c>
      <c r="B18" s="187" t="s">
        <v>79</v>
      </c>
      <c r="C18" s="187">
        <v>0</v>
      </c>
      <c r="D18" s="183">
        <v>110001003</v>
      </c>
      <c r="E18" s="188" t="s">
        <v>93</v>
      </c>
      <c r="F18" s="187"/>
      <c r="G18" s="189"/>
      <c r="H18" s="179"/>
      <c r="I18" s="179"/>
      <c r="J18" s="190"/>
      <c r="K18" s="189"/>
      <c r="L18" s="190"/>
      <c r="M18" s="189"/>
      <c r="O18" s="186"/>
      <c r="P18" s="186"/>
      <c r="Q18" s="186"/>
      <c r="R18" s="179"/>
      <c r="T18" s="179"/>
    </row>
    <row r="19" spans="1:20" s="176" customFormat="1" ht="24.75" customHeight="1">
      <c r="A19" s="198" t="s">
        <v>140</v>
      </c>
      <c r="B19" s="187"/>
      <c r="C19" s="187"/>
      <c r="D19" s="183"/>
      <c r="E19" s="185" t="s">
        <v>94</v>
      </c>
      <c r="F19" s="175" t="s">
        <v>91</v>
      </c>
      <c r="G19" s="178">
        <v>1</v>
      </c>
      <c r="H19" s="179"/>
      <c r="I19" s="180">
        <f>ROUND(G19*H19,2)</f>
        <v>0</v>
      </c>
      <c r="J19" s="190"/>
      <c r="K19" s="189"/>
      <c r="L19" s="190"/>
      <c r="M19" s="189"/>
      <c r="O19" s="186"/>
      <c r="P19" s="186"/>
      <c r="Q19" s="186"/>
      <c r="R19" s="197" t="s">
        <v>108</v>
      </c>
      <c r="T19" s="179"/>
    </row>
    <row r="20" spans="1:18" s="176" customFormat="1" ht="18.75" customHeight="1">
      <c r="A20" s="198" t="s">
        <v>141</v>
      </c>
      <c r="B20" s="187"/>
      <c r="C20" s="187"/>
      <c r="D20" s="183"/>
      <c r="E20" s="185" t="s">
        <v>104</v>
      </c>
      <c r="F20" s="175" t="s">
        <v>91</v>
      </c>
      <c r="G20" s="178">
        <v>1</v>
      </c>
      <c r="H20" s="179"/>
      <c r="I20" s="180">
        <f>ROUND(G20*H20,2)</f>
        <v>0</v>
      </c>
      <c r="J20" s="190"/>
      <c r="K20" s="189"/>
      <c r="L20" s="190"/>
      <c r="M20" s="189"/>
      <c r="O20" s="186"/>
      <c r="P20" s="186"/>
      <c r="Q20" s="186"/>
      <c r="R20" s="197" t="s">
        <v>108</v>
      </c>
    </row>
    <row r="21" spans="1:18" s="176" customFormat="1" ht="24.75" customHeight="1">
      <c r="A21" s="198" t="s">
        <v>142</v>
      </c>
      <c r="B21" s="187"/>
      <c r="C21" s="187"/>
      <c r="D21" s="183"/>
      <c r="E21" s="185" t="s">
        <v>95</v>
      </c>
      <c r="F21" s="187" t="s">
        <v>91</v>
      </c>
      <c r="G21" s="189">
        <v>1</v>
      </c>
      <c r="H21" s="179"/>
      <c r="I21" s="179">
        <f>ROUND(G21*H21,2)</f>
        <v>0</v>
      </c>
      <c r="J21" s="190"/>
      <c r="K21" s="189"/>
      <c r="L21" s="190"/>
      <c r="M21" s="189"/>
      <c r="O21" s="186"/>
      <c r="P21" s="186"/>
      <c r="Q21" s="186"/>
      <c r="R21" s="197" t="s">
        <v>108</v>
      </c>
    </row>
    <row r="22" spans="1:18" s="176" customFormat="1" ht="18" customHeight="1">
      <c r="A22" s="198" t="s">
        <v>143</v>
      </c>
      <c r="B22" s="187"/>
      <c r="C22" s="187"/>
      <c r="D22" s="183"/>
      <c r="E22" s="185" t="s">
        <v>110</v>
      </c>
      <c r="F22" s="175" t="s">
        <v>91</v>
      </c>
      <c r="G22" s="189">
        <v>1</v>
      </c>
      <c r="H22" s="179"/>
      <c r="I22" s="179">
        <f>ROUND(G22*H22,2)</f>
        <v>0</v>
      </c>
      <c r="J22" s="190"/>
      <c r="K22" s="189"/>
      <c r="L22" s="190"/>
      <c r="M22" s="189"/>
      <c r="O22" s="186"/>
      <c r="P22" s="186"/>
      <c r="Q22" s="186"/>
      <c r="R22" s="197" t="s">
        <v>108</v>
      </c>
    </row>
    <row r="23" spans="1:18" s="176" customFormat="1" ht="24.75" customHeight="1">
      <c r="A23" s="198" t="s">
        <v>144</v>
      </c>
      <c r="B23" s="187"/>
      <c r="C23" s="187"/>
      <c r="D23" s="183"/>
      <c r="E23" s="185" t="s">
        <v>96</v>
      </c>
      <c r="F23" s="175" t="s">
        <v>91</v>
      </c>
      <c r="G23" s="189">
        <v>1</v>
      </c>
      <c r="H23" s="179"/>
      <c r="I23" s="179">
        <f aca="true" t="shared" si="0" ref="I23:I36">ROUND(G23*H23,2)</f>
        <v>0</v>
      </c>
      <c r="J23" s="190"/>
      <c r="K23" s="189"/>
      <c r="L23" s="190"/>
      <c r="M23" s="189"/>
      <c r="O23" s="186"/>
      <c r="P23" s="186"/>
      <c r="Q23" s="186"/>
      <c r="R23" s="197" t="s">
        <v>108</v>
      </c>
    </row>
    <row r="24" spans="1:18" s="176" customFormat="1" ht="26.25" customHeight="1">
      <c r="A24" s="198" t="s">
        <v>145</v>
      </c>
      <c r="B24" s="187"/>
      <c r="C24" s="187"/>
      <c r="D24" s="183"/>
      <c r="E24" s="185" t="s">
        <v>111</v>
      </c>
      <c r="F24" s="175" t="s">
        <v>91</v>
      </c>
      <c r="G24" s="189">
        <v>1</v>
      </c>
      <c r="H24" s="179"/>
      <c r="I24" s="179">
        <f t="shared" si="0"/>
        <v>0</v>
      </c>
      <c r="J24" s="190"/>
      <c r="K24" s="189"/>
      <c r="L24" s="190"/>
      <c r="M24" s="189"/>
      <c r="O24" s="186"/>
      <c r="P24" s="186"/>
      <c r="Q24" s="186"/>
      <c r="R24" s="197" t="s">
        <v>108</v>
      </c>
    </row>
    <row r="25" spans="1:18" s="176" customFormat="1" ht="29.25" customHeight="1">
      <c r="A25" s="198" t="s">
        <v>146</v>
      </c>
      <c r="B25" s="187"/>
      <c r="C25" s="187"/>
      <c r="D25" s="183"/>
      <c r="E25" s="185" t="s">
        <v>103</v>
      </c>
      <c r="F25" s="175" t="s">
        <v>91</v>
      </c>
      <c r="G25" s="189">
        <v>1</v>
      </c>
      <c r="H25" s="179"/>
      <c r="I25" s="179">
        <f t="shared" si="0"/>
        <v>0</v>
      </c>
      <c r="J25" s="190"/>
      <c r="K25" s="189"/>
      <c r="L25" s="190"/>
      <c r="M25" s="189"/>
      <c r="O25" s="186"/>
      <c r="P25" s="186"/>
      <c r="Q25" s="186"/>
      <c r="R25" s="197" t="s">
        <v>108</v>
      </c>
    </row>
    <row r="26" spans="1:18" s="176" customFormat="1" ht="25.5" customHeight="1">
      <c r="A26" s="198" t="s">
        <v>147</v>
      </c>
      <c r="B26" s="187"/>
      <c r="C26" s="187"/>
      <c r="D26" s="183"/>
      <c r="E26" s="185" t="s">
        <v>97</v>
      </c>
      <c r="F26" s="175" t="s">
        <v>91</v>
      </c>
      <c r="G26" s="189">
        <v>1</v>
      </c>
      <c r="H26" s="179"/>
      <c r="I26" s="179">
        <f t="shared" si="0"/>
        <v>0</v>
      </c>
      <c r="J26" s="190"/>
      <c r="K26" s="189"/>
      <c r="L26" s="190"/>
      <c r="M26" s="189"/>
      <c r="O26" s="186"/>
      <c r="P26" s="186"/>
      <c r="Q26" s="186"/>
      <c r="R26" s="197" t="s">
        <v>108</v>
      </c>
    </row>
    <row r="27" spans="1:18" s="176" customFormat="1" ht="38.25" customHeight="1">
      <c r="A27" s="198" t="s">
        <v>148</v>
      </c>
      <c r="B27" s="187"/>
      <c r="C27" s="187"/>
      <c r="D27" s="183"/>
      <c r="E27" s="185" t="s">
        <v>98</v>
      </c>
      <c r="F27" s="175" t="s">
        <v>91</v>
      </c>
      <c r="G27" s="189">
        <v>1</v>
      </c>
      <c r="H27" s="179"/>
      <c r="I27" s="179">
        <f t="shared" si="0"/>
        <v>0</v>
      </c>
      <c r="J27" s="190"/>
      <c r="K27" s="189"/>
      <c r="L27" s="190"/>
      <c r="M27" s="189"/>
      <c r="O27" s="186"/>
      <c r="P27" s="186"/>
      <c r="Q27" s="186"/>
      <c r="R27" s="197" t="s">
        <v>108</v>
      </c>
    </row>
    <row r="28" spans="1:18" s="176" customFormat="1" ht="38.25" customHeight="1">
      <c r="A28" s="198" t="s">
        <v>149</v>
      </c>
      <c r="B28" s="187"/>
      <c r="C28" s="187"/>
      <c r="D28" s="183"/>
      <c r="E28" s="185" t="s">
        <v>99</v>
      </c>
      <c r="F28" s="175" t="s">
        <v>91</v>
      </c>
      <c r="G28" s="189">
        <v>1</v>
      </c>
      <c r="H28" s="179"/>
      <c r="I28" s="179">
        <f>ROUND(G28*H28,2)</f>
        <v>0</v>
      </c>
      <c r="J28" s="190"/>
      <c r="K28" s="189"/>
      <c r="L28" s="190"/>
      <c r="M28" s="189"/>
      <c r="O28" s="186"/>
      <c r="P28" s="186"/>
      <c r="Q28" s="186"/>
      <c r="R28" s="197" t="s">
        <v>108</v>
      </c>
    </row>
    <row r="29" spans="1:18" s="176" customFormat="1" ht="30.75" customHeight="1">
      <c r="A29" s="198" t="s">
        <v>150</v>
      </c>
      <c r="B29" s="187"/>
      <c r="C29" s="187"/>
      <c r="D29" s="183"/>
      <c r="E29" s="185" t="s">
        <v>112</v>
      </c>
      <c r="F29" s="175" t="s">
        <v>91</v>
      </c>
      <c r="G29" s="189">
        <v>1</v>
      </c>
      <c r="H29" s="179"/>
      <c r="I29" s="179">
        <f>ROUND(G29*H29,2)</f>
        <v>0</v>
      </c>
      <c r="J29" s="190"/>
      <c r="K29" s="189"/>
      <c r="L29" s="190"/>
      <c r="M29" s="189"/>
      <c r="O29" s="186"/>
      <c r="P29" s="186"/>
      <c r="Q29" s="186"/>
      <c r="R29" s="197" t="s">
        <v>108</v>
      </c>
    </row>
    <row r="30" spans="1:18" s="176" customFormat="1" ht="27.75" customHeight="1">
      <c r="A30" s="198" t="s">
        <v>151</v>
      </c>
      <c r="B30" s="187"/>
      <c r="C30" s="187"/>
      <c r="D30" s="183"/>
      <c r="E30" s="185" t="s">
        <v>135</v>
      </c>
      <c r="F30" s="175" t="s">
        <v>91</v>
      </c>
      <c r="G30" s="189">
        <v>1</v>
      </c>
      <c r="H30" s="179"/>
      <c r="I30" s="179">
        <f>ROUND(G30*H30,2)</f>
        <v>0</v>
      </c>
      <c r="J30" s="190"/>
      <c r="K30" s="189"/>
      <c r="L30" s="190"/>
      <c r="M30" s="189"/>
      <c r="O30" s="186"/>
      <c r="P30" s="186"/>
      <c r="Q30" s="186"/>
      <c r="R30" s="197" t="s">
        <v>108</v>
      </c>
    </row>
    <row r="31" spans="1:18" s="176" customFormat="1" ht="15" customHeight="1">
      <c r="A31" s="198" t="s">
        <v>152</v>
      </c>
      <c r="B31" s="187"/>
      <c r="C31" s="187"/>
      <c r="D31" s="183"/>
      <c r="E31" s="185" t="s">
        <v>113</v>
      </c>
      <c r="F31" s="175" t="s">
        <v>91</v>
      </c>
      <c r="G31" s="189">
        <v>1</v>
      </c>
      <c r="H31" s="179"/>
      <c r="I31" s="179">
        <f t="shared" si="0"/>
        <v>0</v>
      </c>
      <c r="J31" s="190"/>
      <c r="K31" s="189"/>
      <c r="L31" s="190"/>
      <c r="M31" s="189"/>
      <c r="O31" s="186"/>
      <c r="P31" s="186"/>
      <c r="Q31" s="186"/>
      <c r="R31" s="197" t="s">
        <v>108</v>
      </c>
    </row>
    <row r="32" spans="1:18" s="176" customFormat="1" ht="16.5" customHeight="1">
      <c r="A32" s="198" t="s">
        <v>153</v>
      </c>
      <c r="B32" s="187"/>
      <c r="C32" s="187"/>
      <c r="D32" s="183"/>
      <c r="E32" s="185" t="s">
        <v>106</v>
      </c>
      <c r="F32" s="175" t="s">
        <v>91</v>
      </c>
      <c r="G32" s="189">
        <v>1</v>
      </c>
      <c r="H32" s="179"/>
      <c r="I32" s="179">
        <f t="shared" si="0"/>
        <v>0</v>
      </c>
      <c r="J32" s="190"/>
      <c r="K32" s="189"/>
      <c r="L32" s="190"/>
      <c r="M32" s="189"/>
      <c r="O32" s="186"/>
      <c r="P32" s="186"/>
      <c r="Q32" s="186"/>
      <c r="R32" s="197" t="s">
        <v>108</v>
      </c>
    </row>
    <row r="33" spans="1:18" s="176" customFormat="1" ht="28.5" customHeight="1">
      <c r="A33" s="198" t="s">
        <v>154</v>
      </c>
      <c r="B33" s="187"/>
      <c r="C33" s="187"/>
      <c r="D33" s="183"/>
      <c r="E33" s="185" t="s">
        <v>107</v>
      </c>
      <c r="F33" s="175" t="s">
        <v>91</v>
      </c>
      <c r="G33" s="189">
        <v>1</v>
      </c>
      <c r="H33" s="179"/>
      <c r="I33" s="179">
        <f>ROUND(G33*H33,2)</f>
        <v>0</v>
      </c>
      <c r="J33" s="190"/>
      <c r="K33" s="189"/>
      <c r="L33" s="190"/>
      <c r="M33" s="189"/>
      <c r="O33" s="186"/>
      <c r="P33" s="186"/>
      <c r="Q33" s="186"/>
      <c r="R33" s="197" t="s">
        <v>108</v>
      </c>
    </row>
    <row r="34" spans="1:18" s="176" customFormat="1" ht="37.5" customHeight="1">
      <c r="A34" s="198" t="s">
        <v>155</v>
      </c>
      <c r="B34" s="187"/>
      <c r="C34" s="187"/>
      <c r="D34" s="183"/>
      <c r="E34" s="185" t="s">
        <v>105</v>
      </c>
      <c r="F34" s="175" t="s">
        <v>91</v>
      </c>
      <c r="G34" s="189">
        <v>1</v>
      </c>
      <c r="H34" s="179"/>
      <c r="I34" s="179">
        <f t="shared" si="0"/>
        <v>0</v>
      </c>
      <c r="J34" s="190"/>
      <c r="K34" s="189"/>
      <c r="L34" s="190"/>
      <c r="M34" s="189"/>
      <c r="O34" s="186"/>
      <c r="P34" s="186"/>
      <c r="Q34" s="186"/>
      <c r="R34" s="197" t="s">
        <v>108</v>
      </c>
    </row>
    <row r="35" spans="1:18" s="176" customFormat="1" ht="25.5" customHeight="1">
      <c r="A35" s="198" t="s">
        <v>156</v>
      </c>
      <c r="B35" s="187"/>
      <c r="C35" s="187"/>
      <c r="D35" s="183"/>
      <c r="E35" s="185" t="s">
        <v>102</v>
      </c>
      <c r="F35" s="175" t="s">
        <v>91</v>
      </c>
      <c r="G35" s="189">
        <v>1</v>
      </c>
      <c r="H35" s="179"/>
      <c r="I35" s="179">
        <f>ROUND(G35*H35,2)</f>
        <v>0</v>
      </c>
      <c r="J35" s="190"/>
      <c r="K35" s="189"/>
      <c r="L35" s="190"/>
      <c r="M35" s="189"/>
      <c r="O35" s="186"/>
      <c r="P35" s="186"/>
      <c r="Q35" s="186"/>
      <c r="R35" s="197" t="s">
        <v>108</v>
      </c>
    </row>
    <row r="36" spans="1:18" s="176" customFormat="1" ht="24.75" customHeight="1">
      <c r="A36" s="198" t="s">
        <v>157</v>
      </c>
      <c r="B36" s="187"/>
      <c r="C36" s="187"/>
      <c r="D36" s="183"/>
      <c r="E36" s="185" t="s">
        <v>100</v>
      </c>
      <c r="F36" s="175" t="s">
        <v>91</v>
      </c>
      <c r="G36" s="189">
        <v>1</v>
      </c>
      <c r="H36" s="179"/>
      <c r="I36" s="179">
        <f t="shared" si="0"/>
        <v>0</v>
      </c>
      <c r="J36" s="190"/>
      <c r="K36" s="189"/>
      <c r="L36" s="190"/>
      <c r="M36" s="189"/>
      <c r="O36" s="186"/>
      <c r="P36" s="186"/>
      <c r="Q36" s="186"/>
      <c r="R36" s="197" t="s">
        <v>108</v>
      </c>
    </row>
    <row r="37" spans="1:18" s="176" customFormat="1" ht="24.75" customHeight="1">
      <c r="A37" s="198" t="s">
        <v>158</v>
      </c>
      <c r="B37" s="187"/>
      <c r="C37" s="187"/>
      <c r="D37" s="183"/>
      <c r="E37" s="185" t="s">
        <v>101</v>
      </c>
      <c r="F37" s="175" t="s">
        <v>91</v>
      </c>
      <c r="G37" s="189">
        <v>1</v>
      </c>
      <c r="H37" s="179"/>
      <c r="I37" s="179">
        <f>ROUND(G37*H37,2)</f>
        <v>0</v>
      </c>
      <c r="J37" s="190"/>
      <c r="K37" s="189"/>
      <c r="L37" s="190"/>
      <c r="M37" s="189"/>
      <c r="O37" s="186"/>
      <c r="P37" s="186"/>
      <c r="Q37" s="186"/>
      <c r="R37" s="197" t="s">
        <v>108</v>
      </c>
    </row>
    <row r="38" spans="1:18" s="176" customFormat="1" ht="30" customHeight="1">
      <c r="A38" s="198" t="s">
        <v>159</v>
      </c>
      <c r="B38" s="187"/>
      <c r="C38" s="187"/>
      <c r="D38" s="183"/>
      <c r="E38" s="185" t="s">
        <v>114</v>
      </c>
      <c r="F38" s="175" t="s">
        <v>91</v>
      </c>
      <c r="G38" s="189">
        <v>1</v>
      </c>
      <c r="H38" s="179"/>
      <c r="I38" s="179">
        <f>ROUND(G38*H38,2)</f>
        <v>0</v>
      </c>
      <c r="J38" s="190"/>
      <c r="K38" s="189"/>
      <c r="L38" s="190"/>
      <c r="M38" s="189"/>
      <c r="O38" s="186"/>
      <c r="P38" s="186"/>
      <c r="Q38" s="186"/>
      <c r="R38" s="197" t="s">
        <v>108</v>
      </c>
    </row>
    <row r="39" spans="1:13" s="191" customFormat="1" ht="12.75" customHeight="1">
      <c r="A39" s="198"/>
      <c r="E39" s="192" t="s">
        <v>65</v>
      </c>
      <c r="I39" s="193">
        <f>SUM(I14:I38)</f>
        <v>0</v>
      </c>
      <c r="K39" s="194" t="e">
        <f>#REF!+#REF!+#REF!</f>
        <v>#REF!</v>
      </c>
      <c r="M39" s="194" t="e">
        <f>#REF!+#REF!+#REF!</f>
        <v>#REF!</v>
      </c>
    </row>
    <row r="45" ht="24.75" customHeight="1">
      <c r="E45" s="185"/>
    </row>
    <row r="46" ht="30.75" customHeight="1">
      <c r="E46" s="195"/>
    </row>
    <row r="47" ht="32.25" customHeight="1"/>
    <row r="48" ht="36.75" customHeight="1"/>
  </sheetData>
  <sheetProtection/>
  <printOptions horizontalCentered="1"/>
  <pageMargins left="0.3937007874015748" right="0.3937007874015748" top="0.5905511811023623" bottom="0.7874015748031497" header="0" footer="0.1968503937007874"/>
  <pageSetup fitToHeight="999" horizontalDpi="600" verticalDpi="600" orientation="landscape" paperSize="9" r:id="rId1"/>
  <headerFooter alignWithMargins="0">
    <oddFooter>&amp;C&amp;8Stránka &amp;P / &amp;N</oddFooter>
  </headerFooter>
</worksheet>
</file>

<file path=xl/worksheets/sheet4.xml><?xml version="1.0" encoding="utf-8"?>
<worksheet xmlns="http://schemas.openxmlformats.org/spreadsheetml/2006/main" xmlns:r="http://schemas.openxmlformats.org/officeDocument/2006/relationships">
  <sheetPr>
    <tabColor rgb="FFFF0000"/>
  </sheetPr>
  <dimension ref="A1:R75"/>
  <sheetViews>
    <sheetView showGridLines="0" tabSelected="1" zoomScalePageLayoutView="0" workbookViewId="0" topLeftCell="A1">
      <pane ySplit="13" topLeftCell="A14" activePane="bottomLeft" state="frozen"/>
      <selection pane="topLeft" activeCell="A1" sqref="A1"/>
      <selection pane="bottomLeft" activeCell="G17" sqref="G17"/>
    </sheetView>
  </sheetViews>
  <sheetFormatPr defaultColWidth="9.140625" defaultRowHeight="11.25" customHeight="1"/>
  <cols>
    <col min="1" max="1" width="5.57421875" style="2" customWidth="1"/>
    <col min="2" max="2" width="4.421875" style="2" customWidth="1"/>
    <col min="3" max="3" width="4.7109375" style="2" customWidth="1"/>
    <col min="4" max="4" width="12.7109375" style="2" customWidth="1"/>
    <col min="5" max="5" width="55.57421875" style="2" customWidth="1"/>
    <col min="6" max="6" width="4.7109375" style="2" customWidth="1"/>
    <col min="7" max="7" width="9.8515625" style="2" customWidth="1"/>
    <col min="8" max="8" width="9.7109375" style="2" customWidth="1"/>
    <col min="9" max="9" width="13.57421875" style="2" customWidth="1"/>
    <col min="10" max="10" width="10.57421875" style="2" hidden="1" customWidth="1"/>
    <col min="11" max="11" width="10.8515625" style="2" hidden="1" customWidth="1"/>
    <col min="12" max="12" width="9.7109375" style="2" hidden="1" customWidth="1"/>
    <col min="13" max="13" width="11.57421875" style="2" hidden="1" customWidth="1"/>
    <col min="14" max="14" width="7.8515625" style="2" customWidth="1"/>
    <col min="15" max="15" width="7.00390625" style="2" hidden="1" customWidth="1"/>
    <col min="16" max="16" width="7.28125" style="2" hidden="1" customWidth="1"/>
    <col min="17" max="18" width="9.140625" style="2" hidden="1" customWidth="1"/>
    <col min="19" max="16384" width="9.140625" style="2" customWidth="1"/>
  </cols>
  <sheetData>
    <row r="1" spans="1:16" ht="18" customHeight="1">
      <c r="A1" s="201" t="s">
        <v>83</v>
      </c>
      <c r="B1" s="202"/>
      <c r="C1" s="202"/>
      <c r="D1" s="202"/>
      <c r="E1" s="202"/>
      <c r="F1" s="202"/>
      <c r="G1" s="202"/>
      <c r="H1" s="202"/>
      <c r="I1" s="202"/>
      <c r="J1" s="202"/>
      <c r="K1" s="202"/>
      <c r="L1" s="202"/>
      <c r="M1" s="202"/>
      <c r="N1" s="202"/>
      <c r="O1" s="203"/>
      <c r="P1" s="203"/>
    </row>
    <row r="2" spans="1:16" ht="11.25" customHeight="1">
      <c r="A2" s="204" t="s">
        <v>53</v>
      </c>
      <c r="B2" s="120"/>
      <c r="C2" s="120" t="str">
        <f>'Krycí list'!E5</f>
        <v>REGENERACE SÍDLIŠTĚ ŠALAMOUNA 5.ETAPA - ČÁST 5A</v>
      </c>
      <c r="D2" s="120"/>
      <c r="E2" s="120"/>
      <c r="F2" s="120"/>
      <c r="G2" s="120"/>
      <c r="H2" s="120"/>
      <c r="I2" s="120"/>
      <c r="J2" s="120"/>
      <c r="K2" s="120"/>
      <c r="L2" s="202"/>
      <c r="M2" s="202"/>
      <c r="N2" s="202"/>
      <c r="O2" s="203"/>
      <c r="P2" s="203"/>
    </row>
    <row r="3" spans="1:16" ht="11.25" customHeight="1">
      <c r="A3" s="204" t="s">
        <v>54</v>
      </c>
      <c r="B3" s="120"/>
      <c r="C3" s="120" t="str">
        <f>Rekapitulace!B15</f>
        <v>SADOVÉ ÚPRAVY</v>
      </c>
      <c r="D3" s="120"/>
      <c r="E3" s="120"/>
      <c r="F3" s="120"/>
      <c r="G3" s="120"/>
      <c r="H3" s="120"/>
      <c r="I3" s="120"/>
      <c r="J3" s="120"/>
      <c r="K3" s="120"/>
      <c r="L3" s="202"/>
      <c r="M3" s="202"/>
      <c r="N3" s="202"/>
      <c r="O3" s="203"/>
      <c r="P3" s="203"/>
    </row>
    <row r="4" spans="1:16" ht="11.25" customHeight="1">
      <c r="A4" s="204" t="s">
        <v>55</v>
      </c>
      <c r="B4" s="120"/>
      <c r="C4" s="120"/>
      <c r="D4" s="120"/>
      <c r="E4" s="120"/>
      <c r="F4" s="120"/>
      <c r="G4" s="120"/>
      <c r="H4" s="120"/>
      <c r="I4" s="120"/>
      <c r="J4" s="120"/>
      <c r="K4" s="120"/>
      <c r="L4" s="202"/>
      <c r="M4" s="202"/>
      <c r="N4" s="202"/>
      <c r="O4" s="203"/>
      <c r="P4" s="203"/>
    </row>
    <row r="5" spans="1:16" ht="11.25" customHeight="1">
      <c r="A5" s="120" t="s">
        <v>66</v>
      </c>
      <c r="B5" s="120"/>
      <c r="C5" s="120" t="str">
        <f>'Krycí list'!P5</f>
        <v>822 29</v>
      </c>
      <c r="D5" s="120"/>
      <c r="E5" s="120"/>
      <c r="F5" s="120"/>
      <c r="G5" s="120"/>
      <c r="H5" s="120"/>
      <c r="I5" s="120"/>
      <c r="J5" s="120"/>
      <c r="K5" s="120"/>
      <c r="L5" s="202"/>
      <c r="M5" s="202"/>
      <c r="N5" s="202"/>
      <c r="O5" s="203"/>
      <c r="P5" s="203"/>
    </row>
    <row r="6" spans="1:16" ht="6" customHeight="1">
      <c r="A6" s="120"/>
      <c r="B6" s="120"/>
      <c r="C6" s="120"/>
      <c r="D6" s="120"/>
      <c r="E6" s="120"/>
      <c r="F6" s="120"/>
      <c r="G6" s="120"/>
      <c r="H6" s="120"/>
      <c r="I6" s="120"/>
      <c r="J6" s="120"/>
      <c r="K6" s="120"/>
      <c r="L6" s="202"/>
      <c r="M6" s="202"/>
      <c r="N6" s="202"/>
      <c r="O6" s="203"/>
      <c r="P6" s="203"/>
    </row>
    <row r="7" spans="1:16" ht="11.25" customHeight="1">
      <c r="A7" s="120" t="s">
        <v>57</v>
      </c>
      <c r="B7" s="120"/>
      <c r="C7" s="120" t="str">
        <f>'Krycí list'!E26</f>
        <v>SMO, MĚSTSKÝ OBVOD MORAVSKÁ OSTRAVA A PŘÍVOZ</v>
      </c>
      <c r="D7" s="120"/>
      <c r="E7" s="120"/>
      <c r="F7" s="120"/>
      <c r="G7" s="120"/>
      <c r="H7" s="120"/>
      <c r="I7" s="120"/>
      <c r="J7" s="120"/>
      <c r="K7" s="120"/>
      <c r="L7" s="202"/>
      <c r="M7" s="202"/>
      <c r="N7" s="202"/>
      <c r="O7" s="203"/>
      <c r="P7" s="203"/>
    </row>
    <row r="8" spans="1:16" ht="11.25" customHeight="1">
      <c r="A8" s="120" t="s">
        <v>58</v>
      </c>
      <c r="B8" s="120"/>
      <c r="C8" s="120" t="str">
        <f>'Krycí list'!E28</f>
        <v>Dlle výběrového řízení</v>
      </c>
      <c r="D8" s="120"/>
      <c r="E8" s="120"/>
      <c r="F8" s="120"/>
      <c r="G8" s="120"/>
      <c r="H8" s="120"/>
      <c r="I8" s="120"/>
      <c r="J8" s="120"/>
      <c r="K8" s="120"/>
      <c r="L8" s="202"/>
      <c r="M8" s="202"/>
      <c r="N8" s="202"/>
      <c r="O8" s="203"/>
      <c r="P8" s="203"/>
    </row>
    <row r="9" spans="1:16" ht="11.25" customHeight="1">
      <c r="A9" s="120" t="s">
        <v>59</v>
      </c>
      <c r="B9" s="120"/>
      <c r="C9" s="196" t="str">
        <f>'Krycí list'!O31</f>
        <v>31.10.2015</v>
      </c>
      <c r="D9" s="120"/>
      <c r="E9" s="120"/>
      <c r="F9" s="120"/>
      <c r="G9" s="120"/>
      <c r="H9" s="120"/>
      <c r="I9" s="120"/>
      <c r="J9" s="120"/>
      <c r="K9" s="120"/>
      <c r="L9" s="202"/>
      <c r="M9" s="202"/>
      <c r="N9" s="202"/>
      <c r="O9" s="203"/>
      <c r="P9" s="203"/>
    </row>
    <row r="10" spans="1:16" ht="5.25" customHeight="1">
      <c r="A10" s="202"/>
      <c r="B10" s="202"/>
      <c r="C10" s="202"/>
      <c r="D10" s="202"/>
      <c r="E10" s="202"/>
      <c r="F10" s="202"/>
      <c r="G10" s="202"/>
      <c r="H10" s="202"/>
      <c r="I10" s="202"/>
      <c r="J10" s="202"/>
      <c r="K10" s="202"/>
      <c r="L10" s="202"/>
      <c r="M10" s="202"/>
      <c r="N10" s="202"/>
      <c r="O10" s="203"/>
      <c r="P10" s="203"/>
    </row>
    <row r="11" spans="1:16" ht="21.75" customHeight="1">
      <c r="A11" s="124" t="s">
        <v>67</v>
      </c>
      <c r="B11" s="125" t="s">
        <v>68</v>
      </c>
      <c r="C11" s="125" t="s">
        <v>69</v>
      </c>
      <c r="D11" s="125" t="s">
        <v>70</v>
      </c>
      <c r="E11" s="125" t="s">
        <v>61</v>
      </c>
      <c r="F11" s="125" t="s">
        <v>71</v>
      </c>
      <c r="G11" s="125" t="s">
        <v>72</v>
      </c>
      <c r="H11" s="125" t="s">
        <v>73</v>
      </c>
      <c r="I11" s="125" t="s">
        <v>62</v>
      </c>
      <c r="J11" s="125" t="s">
        <v>74</v>
      </c>
      <c r="K11" s="125" t="s">
        <v>63</v>
      </c>
      <c r="L11" s="125" t="s">
        <v>75</v>
      </c>
      <c r="M11" s="125" t="s">
        <v>76</v>
      </c>
      <c r="N11" s="126" t="s">
        <v>116</v>
      </c>
      <c r="O11" s="205" t="s">
        <v>77</v>
      </c>
      <c r="P11" s="206" t="s">
        <v>78</v>
      </c>
    </row>
    <row r="12" spans="1:16" ht="11.25" customHeight="1">
      <c r="A12" s="128">
        <v>1</v>
      </c>
      <c r="B12" s="129">
        <v>2</v>
      </c>
      <c r="C12" s="129">
        <v>3</v>
      </c>
      <c r="D12" s="129">
        <v>4</v>
      </c>
      <c r="E12" s="129">
        <v>5</v>
      </c>
      <c r="F12" s="129">
        <v>6</v>
      </c>
      <c r="G12" s="129">
        <v>7</v>
      </c>
      <c r="H12" s="129">
        <v>8</v>
      </c>
      <c r="I12" s="129">
        <v>9</v>
      </c>
      <c r="J12" s="129"/>
      <c r="K12" s="129"/>
      <c r="L12" s="129"/>
      <c r="M12" s="129"/>
      <c r="N12" s="130">
        <v>10</v>
      </c>
      <c r="O12" s="207">
        <v>11</v>
      </c>
      <c r="P12" s="208">
        <v>12</v>
      </c>
    </row>
    <row r="13" spans="1:16" ht="3.75" customHeight="1">
      <c r="A13" s="202"/>
      <c r="B13" s="202"/>
      <c r="C13" s="202"/>
      <c r="D13" s="202"/>
      <c r="E13" s="202"/>
      <c r="F13" s="202"/>
      <c r="G13" s="202"/>
      <c r="H13" s="202"/>
      <c r="I13" s="202"/>
      <c r="J13" s="202"/>
      <c r="K13" s="202"/>
      <c r="L13" s="202"/>
      <c r="M13" s="202"/>
      <c r="N13" s="202"/>
      <c r="O13" s="203"/>
      <c r="P13" s="209"/>
    </row>
    <row r="14" spans="1:16" s="214" customFormat="1" ht="12.75" customHeight="1">
      <c r="A14" s="210"/>
      <c r="B14" s="211" t="s">
        <v>41</v>
      </c>
      <c r="C14" s="210"/>
      <c r="D14" s="210" t="s">
        <v>161</v>
      </c>
      <c r="E14" s="210" t="s">
        <v>162</v>
      </c>
      <c r="F14" s="210"/>
      <c r="G14" s="210"/>
      <c r="H14" s="210"/>
      <c r="I14" s="212">
        <f>I15</f>
        <v>0</v>
      </c>
      <c r="J14" s="210"/>
      <c r="K14" s="213">
        <f>K15</f>
        <v>0</v>
      </c>
      <c r="L14" s="210"/>
      <c r="M14" s="213">
        <f>M15</f>
        <v>0</v>
      </c>
      <c r="N14" s="210"/>
      <c r="P14" s="215" t="s">
        <v>163</v>
      </c>
    </row>
    <row r="15" spans="2:16" s="214" customFormat="1" ht="12.75" customHeight="1">
      <c r="B15" s="216" t="s">
        <v>41</v>
      </c>
      <c r="D15" s="217" t="s">
        <v>7</v>
      </c>
      <c r="E15" s="217" t="s">
        <v>164</v>
      </c>
      <c r="I15" s="218">
        <f>SUM(I16:I74)</f>
        <v>0</v>
      </c>
      <c r="K15" s="219">
        <f>SUM(K16:K74)</f>
        <v>0</v>
      </c>
      <c r="M15" s="219">
        <f>SUM(M16:M74)</f>
        <v>0</v>
      </c>
      <c r="P15" s="217" t="s">
        <v>7</v>
      </c>
    </row>
    <row r="16" spans="1:16" s="17" customFormat="1" ht="13.5" customHeight="1">
      <c r="A16" s="220" t="s">
        <v>7</v>
      </c>
      <c r="B16" s="220" t="s">
        <v>79</v>
      </c>
      <c r="C16" s="220" t="s">
        <v>165</v>
      </c>
      <c r="D16" s="17" t="s">
        <v>166</v>
      </c>
      <c r="E16" s="928" t="s">
        <v>1162</v>
      </c>
      <c r="F16" s="929" t="s">
        <v>91</v>
      </c>
      <c r="G16" s="930">
        <v>1</v>
      </c>
      <c r="H16" s="931"/>
      <c r="I16" s="931">
        <f>SUM(I18:I21)</f>
        <v>0</v>
      </c>
      <c r="J16" s="932">
        <v>0</v>
      </c>
      <c r="K16" s="930">
        <f>G16*J16</f>
        <v>0</v>
      </c>
      <c r="L16" s="932">
        <v>0</v>
      </c>
      <c r="M16" s="930">
        <f>G16*L16</f>
        <v>0</v>
      </c>
      <c r="N16" s="933" t="s">
        <v>108</v>
      </c>
      <c r="O16" s="225">
        <v>4</v>
      </c>
      <c r="P16" s="17" t="s">
        <v>80</v>
      </c>
    </row>
    <row r="17" spans="4:18" s="17" customFormat="1" ht="15.75" customHeight="1">
      <c r="D17" s="226"/>
      <c r="E17" s="934" t="s">
        <v>168</v>
      </c>
      <c r="F17" s="935"/>
      <c r="G17" s="936"/>
      <c r="H17" s="935"/>
      <c r="I17" s="935"/>
      <c r="J17" s="935"/>
      <c r="K17" s="935"/>
      <c r="L17" s="935"/>
      <c r="M17" s="935"/>
      <c r="N17" s="935"/>
      <c r="P17" s="226" t="s">
        <v>80</v>
      </c>
      <c r="Q17" s="226" t="s">
        <v>7</v>
      </c>
      <c r="R17" s="226" t="s">
        <v>84</v>
      </c>
    </row>
    <row r="18" spans="4:18" s="17" customFormat="1" ht="15.75" customHeight="1">
      <c r="D18" s="226"/>
      <c r="E18" s="937" t="s">
        <v>1160</v>
      </c>
      <c r="F18" s="935" t="s">
        <v>167</v>
      </c>
      <c r="G18" s="930">
        <v>7</v>
      </c>
      <c r="H18" s="929">
        <v>0</v>
      </c>
      <c r="I18" s="938">
        <f>G18*H18</f>
        <v>0</v>
      </c>
      <c r="J18" s="935"/>
      <c r="K18" s="935"/>
      <c r="L18" s="935"/>
      <c r="M18" s="935"/>
      <c r="N18" s="935"/>
      <c r="P18" s="226" t="s">
        <v>80</v>
      </c>
      <c r="Q18" s="226" t="s">
        <v>7</v>
      </c>
      <c r="R18" s="226" t="s">
        <v>84</v>
      </c>
    </row>
    <row r="19" spans="4:18" s="17" customFormat="1" ht="15.75" customHeight="1">
      <c r="D19" s="226"/>
      <c r="E19" s="937" t="s">
        <v>1161</v>
      </c>
      <c r="F19" s="935" t="s">
        <v>167</v>
      </c>
      <c r="G19" s="930">
        <v>2</v>
      </c>
      <c r="H19" s="929">
        <v>0</v>
      </c>
      <c r="I19" s="938">
        <f>G19*H19</f>
        <v>0</v>
      </c>
      <c r="J19" s="935"/>
      <c r="K19" s="935"/>
      <c r="L19" s="935"/>
      <c r="M19" s="935"/>
      <c r="N19" s="935"/>
      <c r="P19" s="226"/>
      <c r="Q19" s="226"/>
      <c r="R19" s="226"/>
    </row>
    <row r="20" spans="4:18" s="17" customFormat="1" ht="15.75" customHeight="1">
      <c r="D20" s="226"/>
      <c r="E20" s="937" t="s">
        <v>1163</v>
      </c>
      <c r="F20" s="939" t="s">
        <v>1164</v>
      </c>
      <c r="G20" s="930">
        <v>83.4</v>
      </c>
      <c r="H20" s="929">
        <v>0</v>
      </c>
      <c r="I20" s="938">
        <f>G20*H20</f>
        <v>0</v>
      </c>
      <c r="J20" s="935"/>
      <c r="K20" s="935"/>
      <c r="L20" s="935"/>
      <c r="M20" s="935"/>
      <c r="N20" s="935"/>
      <c r="P20" s="226"/>
      <c r="Q20" s="226"/>
      <c r="R20" s="226"/>
    </row>
    <row r="21" spans="4:18" s="17" customFormat="1" ht="15.75" customHeight="1">
      <c r="D21" s="226"/>
      <c r="E21" s="937" t="s">
        <v>1166</v>
      </c>
      <c r="F21" s="939" t="s">
        <v>588</v>
      </c>
      <c r="G21" s="930">
        <v>34</v>
      </c>
      <c r="H21" s="929">
        <v>0</v>
      </c>
      <c r="I21" s="938">
        <f>G21*H21</f>
        <v>0</v>
      </c>
      <c r="J21" s="935"/>
      <c r="K21" s="935"/>
      <c r="L21" s="935"/>
      <c r="M21" s="935"/>
      <c r="N21" s="935"/>
      <c r="P21" s="226"/>
      <c r="Q21" s="226"/>
      <c r="R21" s="226"/>
    </row>
    <row r="22" spans="4:18" s="17" customFormat="1" ht="15.75" customHeight="1">
      <c r="D22" s="226"/>
      <c r="E22" s="934" t="s">
        <v>169</v>
      </c>
      <c r="F22" s="935"/>
      <c r="G22" s="936"/>
      <c r="H22" s="935"/>
      <c r="I22" s="935"/>
      <c r="J22" s="935"/>
      <c r="K22" s="935"/>
      <c r="L22" s="935"/>
      <c r="M22" s="935"/>
      <c r="N22" s="935"/>
      <c r="P22" s="226" t="s">
        <v>80</v>
      </c>
      <c r="Q22" s="226" t="s">
        <v>7</v>
      </c>
      <c r="R22" s="226" t="s">
        <v>84</v>
      </c>
    </row>
    <row r="23" spans="4:18" s="17" customFormat="1" ht="15.75" customHeight="1">
      <c r="D23" s="226"/>
      <c r="E23" s="937" t="s">
        <v>1165</v>
      </c>
      <c r="F23" s="935"/>
      <c r="G23" s="936"/>
      <c r="H23" s="935"/>
      <c r="I23" s="935"/>
      <c r="J23" s="935"/>
      <c r="K23" s="935"/>
      <c r="L23" s="935"/>
      <c r="M23" s="935"/>
      <c r="N23" s="935"/>
      <c r="P23" s="226" t="s">
        <v>80</v>
      </c>
      <c r="Q23" s="226" t="s">
        <v>7</v>
      </c>
      <c r="R23" s="226" t="s">
        <v>84</v>
      </c>
    </row>
    <row r="24" spans="4:18" s="17" customFormat="1" ht="15.75" customHeight="1">
      <c r="D24" s="230"/>
      <c r="E24" s="940" t="s">
        <v>170</v>
      </c>
      <c r="F24" s="935"/>
      <c r="G24" s="941"/>
      <c r="H24" s="935"/>
      <c r="I24" s="935"/>
      <c r="J24" s="935"/>
      <c r="K24" s="935"/>
      <c r="L24" s="935"/>
      <c r="M24" s="935"/>
      <c r="N24" s="935"/>
      <c r="P24" s="230" t="s">
        <v>80</v>
      </c>
      <c r="Q24" s="230" t="s">
        <v>171</v>
      </c>
      <c r="R24" s="230" t="s">
        <v>84</v>
      </c>
    </row>
    <row r="25" spans="1:16" s="17" customFormat="1" ht="13.5" customHeight="1">
      <c r="A25" s="220" t="s">
        <v>80</v>
      </c>
      <c r="B25" s="220" t="s">
        <v>79</v>
      </c>
      <c r="C25" s="220" t="s">
        <v>165</v>
      </c>
      <c r="D25" s="17" t="s">
        <v>172</v>
      </c>
      <c r="E25" s="221" t="s">
        <v>173</v>
      </c>
      <c r="F25" s="220" t="s">
        <v>167</v>
      </c>
      <c r="G25" s="222">
        <v>22</v>
      </c>
      <c r="H25" s="223"/>
      <c r="I25" s="223">
        <f>ROUND(G25*H25,2)</f>
        <v>0</v>
      </c>
      <c r="J25" s="224">
        <v>0</v>
      </c>
      <c r="K25" s="222">
        <f>G25*J25</f>
        <v>0</v>
      </c>
      <c r="L25" s="224">
        <v>0</v>
      </c>
      <c r="M25" s="222">
        <f>G25*L25</f>
        <v>0</v>
      </c>
      <c r="N25" s="927" t="s">
        <v>108</v>
      </c>
      <c r="O25" s="225">
        <v>4</v>
      </c>
      <c r="P25" s="17" t="s">
        <v>80</v>
      </c>
    </row>
    <row r="26" spans="4:18" s="17" customFormat="1" ht="15.75" customHeight="1">
      <c r="D26" s="226"/>
      <c r="E26" s="226" t="s">
        <v>168</v>
      </c>
      <c r="G26" s="227"/>
      <c r="P26" s="226" t="s">
        <v>80</v>
      </c>
      <c r="Q26" s="226" t="s">
        <v>7</v>
      </c>
      <c r="R26" s="226" t="s">
        <v>84</v>
      </c>
    </row>
    <row r="27" spans="4:18" s="17" customFormat="1" ht="15.75" customHeight="1">
      <c r="D27" s="226"/>
      <c r="E27" s="226" t="s">
        <v>174</v>
      </c>
      <c r="G27" s="227"/>
      <c r="P27" s="226" t="s">
        <v>80</v>
      </c>
      <c r="Q27" s="226" t="s">
        <v>7</v>
      </c>
      <c r="R27" s="226" t="s">
        <v>84</v>
      </c>
    </row>
    <row r="28" spans="4:18" s="17" customFormat="1" ht="15.75" customHeight="1">
      <c r="D28" s="226"/>
      <c r="E28" s="226" t="s">
        <v>175</v>
      </c>
      <c r="G28" s="227"/>
      <c r="P28" s="226" t="s">
        <v>80</v>
      </c>
      <c r="Q28" s="226" t="s">
        <v>7</v>
      </c>
      <c r="R28" s="226" t="s">
        <v>84</v>
      </c>
    </row>
    <row r="29" spans="4:18" s="17" customFormat="1" ht="15.75" customHeight="1">
      <c r="D29" s="226"/>
      <c r="E29" s="226" t="s">
        <v>176</v>
      </c>
      <c r="G29" s="227"/>
      <c r="P29" s="226" t="s">
        <v>80</v>
      </c>
      <c r="Q29" s="226" t="s">
        <v>7</v>
      </c>
      <c r="R29" s="226" t="s">
        <v>84</v>
      </c>
    </row>
    <row r="30" spans="4:18" s="17" customFormat="1" ht="15.75" customHeight="1">
      <c r="D30" s="228"/>
      <c r="E30" s="228" t="s">
        <v>177</v>
      </c>
      <c r="G30" s="229">
        <v>22</v>
      </c>
      <c r="P30" s="228" t="s">
        <v>80</v>
      </c>
      <c r="Q30" s="228" t="s">
        <v>80</v>
      </c>
      <c r="R30" s="228" t="s">
        <v>84</v>
      </c>
    </row>
    <row r="31" spans="4:18" s="17" customFormat="1" ht="15.75" customHeight="1">
      <c r="D31" s="230"/>
      <c r="E31" s="230" t="s">
        <v>170</v>
      </c>
      <c r="G31" s="231">
        <v>22</v>
      </c>
      <c r="P31" s="230" t="s">
        <v>80</v>
      </c>
      <c r="Q31" s="230" t="s">
        <v>171</v>
      </c>
      <c r="R31" s="230" t="s">
        <v>84</v>
      </c>
    </row>
    <row r="32" spans="1:16" s="17" customFormat="1" ht="13.5" customHeight="1">
      <c r="A32" s="220" t="s">
        <v>178</v>
      </c>
      <c r="B32" s="220" t="s">
        <v>79</v>
      </c>
      <c r="C32" s="220" t="s">
        <v>179</v>
      </c>
      <c r="D32" s="17" t="s">
        <v>180</v>
      </c>
      <c r="E32" s="221" t="s">
        <v>181</v>
      </c>
      <c r="F32" s="220" t="s">
        <v>182</v>
      </c>
      <c r="G32" s="222">
        <v>8060</v>
      </c>
      <c r="H32" s="223"/>
      <c r="I32" s="223">
        <f>ROUND(G32*H32,2)</f>
        <v>0</v>
      </c>
      <c r="J32" s="224">
        <v>0</v>
      </c>
      <c r="K32" s="222">
        <f>G32*J32</f>
        <v>0</v>
      </c>
      <c r="L32" s="224">
        <v>0</v>
      </c>
      <c r="M32" s="222">
        <f>G32*L32</f>
        <v>0</v>
      </c>
      <c r="N32" s="927" t="s">
        <v>108</v>
      </c>
      <c r="O32" s="225">
        <v>4</v>
      </c>
      <c r="P32" s="17" t="s">
        <v>80</v>
      </c>
    </row>
    <row r="33" spans="4:18" s="17" customFormat="1" ht="15.75" customHeight="1">
      <c r="D33" s="226"/>
      <c r="E33" s="226" t="s">
        <v>168</v>
      </c>
      <c r="G33" s="227"/>
      <c r="P33" s="226" t="s">
        <v>80</v>
      </c>
      <c r="Q33" s="226" t="s">
        <v>7</v>
      </c>
      <c r="R33" s="226" t="s">
        <v>84</v>
      </c>
    </row>
    <row r="34" spans="4:18" s="17" customFormat="1" ht="15.75" customHeight="1">
      <c r="D34" s="226"/>
      <c r="E34" s="226" t="s">
        <v>183</v>
      </c>
      <c r="G34" s="227"/>
      <c r="P34" s="226" t="s">
        <v>80</v>
      </c>
      <c r="Q34" s="226" t="s">
        <v>7</v>
      </c>
      <c r="R34" s="226" t="s">
        <v>84</v>
      </c>
    </row>
    <row r="35" spans="4:18" s="17" customFormat="1" ht="372.75" customHeight="1">
      <c r="D35" s="228"/>
      <c r="E35" s="944" t="s">
        <v>1156</v>
      </c>
      <c r="F35" s="945"/>
      <c r="G35" s="945"/>
      <c r="H35" s="945"/>
      <c r="I35" s="945"/>
      <c r="J35" s="945"/>
      <c r="K35" s="945"/>
      <c r="L35" s="945"/>
      <c r="M35" s="945"/>
      <c r="N35" s="945"/>
      <c r="P35" s="228" t="s">
        <v>80</v>
      </c>
      <c r="Q35" s="228" t="s">
        <v>80</v>
      </c>
      <c r="R35" s="228" t="s">
        <v>84</v>
      </c>
    </row>
    <row r="36" spans="4:18" s="17" customFormat="1" ht="15.75" customHeight="1">
      <c r="D36" s="226"/>
      <c r="E36" s="226" t="s">
        <v>184</v>
      </c>
      <c r="G36" s="232"/>
      <c r="P36" s="226" t="s">
        <v>80</v>
      </c>
      <c r="Q36" s="226" t="s">
        <v>7</v>
      </c>
      <c r="R36" s="226" t="s">
        <v>84</v>
      </c>
    </row>
    <row r="37" spans="4:18" s="17" customFormat="1" ht="15.75" customHeight="1">
      <c r="D37" s="228"/>
      <c r="E37" s="228" t="s">
        <v>185</v>
      </c>
      <c r="G37" s="229">
        <v>8060</v>
      </c>
      <c r="P37" s="228" t="s">
        <v>80</v>
      </c>
      <c r="Q37" s="228" t="s">
        <v>80</v>
      </c>
      <c r="R37" s="228" t="s">
        <v>84</v>
      </c>
    </row>
    <row r="38" spans="4:18" s="17" customFormat="1" ht="15.75" customHeight="1">
      <c r="D38" s="230"/>
      <c r="E38" s="230" t="s">
        <v>170</v>
      </c>
      <c r="G38" s="231">
        <v>8060</v>
      </c>
      <c r="P38" s="230" t="s">
        <v>80</v>
      </c>
      <c r="Q38" s="230" t="s">
        <v>171</v>
      </c>
      <c r="R38" s="230" t="s">
        <v>84</v>
      </c>
    </row>
    <row r="39" spans="1:16" s="17" customFormat="1" ht="24" customHeight="1">
      <c r="A39" s="220" t="s">
        <v>171</v>
      </c>
      <c r="B39" s="220" t="s">
        <v>79</v>
      </c>
      <c r="C39" s="220" t="s">
        <v>186</v>
      </c>
      <c r="D39" s="17" t="s">
        <v>187</v>
      </c>
      <c r="E39" s="221" t="s">
        <v>188</v>
      </c>
      <c r="F39" s="220" t="s">
        <v>182</v>
      </c>
      <c r="G39" s="222">
        <v>8060</v>
      </c>
      <c r="H39" s="223"/>
      <c r="I39" s="223">
        <f>ROUND(G39*H39,2)</f>
        <v>0</v>
      </c>
      <c r="J39" s="224">
        <v>0</v>
      </c>
      <c r="K39" s="222">
        <f>G39*J39</f>
        <v>0</v>
      </c>
      <c r="L39" s="224">
        <v>0</v>
      </c>
      <c r="M39" s="222">
        <f>G39*L39</f>
        <v>0</v>
      </c>
      <c r="N39" s="927" t="s">
        <v>1159</v>
      </c>
      <c r="O39" s="225">
        <v>4</v>
      </c>
      <c r="P39" s="17" t="s">
        <v>80</v>
      </c>
    </row>
    <row r="40" spans="4:18" s="17" customFormat="1" ht="15.75" customHeight="1">
      <c r="D40" s="228"/>
      <c r="E40" s="228" t="s">
        <v>189</v>
      </c>
      <c r="G40" s="229">
        <v>8060</v>
      </c>
      <c r="P40" s="228" t="s">
        <v>80</v>
      </c>
      <c r="Q40" s="228" t="s">
        <v>80</v>
      </c>
      <c r="R40" s="228" t="s">
        <v>84</v>
      </c>
    </row>
    <row r="41" spans="4:18" s="17" customFormat="1" ht="15.75" customHeight="1">
      <c r="D41" s="230"/>
      <c r="E41" s="230" t="s">
        <v>170</v>
      </c>
      <c r="G41" s="231">
        <v>8060</v>
      </c>
      <c r="P41" s="230" t="s">
        <v>80</v>
      </c>
      <c r="Q41" s="230" t="s">
        <v>171</v>
      </c>
      <c r="R41" s="230" t="s">
        <v>84</v>
      </c>
    </row>
    <row r="42" spans="1:16" s="17" customFormat="1" ht="13.5" customHeight="1">
      <c r="A42" s="220" t="s">
        <v>190</v>
      </c>
      <c r="B42" s="220" t="s">
        <v>79</v>
      </c>
      <c r="C42" s="220" t="s">
        <v>191</v>
      </c>
      <c r="D42" s="17" t="s">
        <v>192</v>
      </c>
      <c r="E42" s="221" t="s">
        <v>193</v>
      </c>
      <c r="F42" s="220" t="s">
        <v>182</v>
      </c>
      <c r="G42" s="222">
        <v>8060</v>
      </c>
      <c r="H42" s="223"/>
      <c r="I42" s="223">
        <f>ROUND(G42*H42,2)</f>
        <v>0</v>
      </c>
      <c r="J42" s="224">
        <v>0</v>
      </c>
      <c r="K42" s="222">
        <f>G42*J42</f>
        <v>0</v>
      </c>
      <c r="L42" s="224">
        <v>0</v>
      </c>
      <c r="M42" s="222">
        <f>G42*L42</f>
        <v>0</v>
      </c>
      <c r="N42" s="927" t="s">
        <v>108</v>
      </c>
      <c r="O42" s="225">
        <v>4</v>
      </c>
      <c r="P42" s="17" t="s">
        <v>80</v>
      </c>
    </row>
    <row r="43" spans="4:18" s="17" customFormat="1" ht="15.75" customHeight="1">
      <c r="D43" s="226"/>
      <c r="E43" s="226" t="s">
        <v>168</v>
      </c>
      <c r="G43" s="227"/>
      <c r="P43" s="226" t="s">
        <v>80</v>
      </c>
      <c r="Q43" s="226" t="s">
        <v>7</v>
      </c>
      <c r="R43" s="226" t="s">
        <v>84</v>
      </c>
    </row>
    <row r="44" spans="4:18" s="17" customFormat="1" ht="15.75" customHeight="1">
      <c r="D44" s="226"/>
      <c r="E44" s="226" t="s">
        <v>194</v>
      </c>
      <c r="G44" s="227"/>
      <c r="P44" s="226" t="s">
        <v>80</v>
      </c>
      <c r="Q44" s="226" t="s">
        <v>7</v>
      </c>
      <c r="R44" s="226" t="s">
        <v>84</v>
      </c>
    </row>
    <row r="45" spans="4:18" s="17" customFormat="1" ht="15.75" customHeight="1">
      <c r="D45" s="226"/>
      <c r="E45" s="937" t="s">
        <v>1167</v>
      </c>
      <c r="G45" s="227"/>
      <c r="P45" s="226" t="s">
        <v>80</v>
      </c>
      <c r="Q45" s="226" t="s">
        <v>7</v>
      </c>
      <c r="R45" s="226" t="s">
        <v>84</v>
      </c>
    </row>
    <row r="46" spans="4:18" s="17" customFormat="1" ht="15.75" customHeight="1">
      <c r="D46" s="226"/>
      <c r="E46" s="226" t="s">
        <v>195</v>
      </c>
      <c r="G46" s="227"/>
      <c r="P46" s="226" t="s">
        <v>80</v>
      </c>
      <c r="Q46" s="226" t="s">
        <v>7</v>
      </c>
      <c r="R46" s="226" t="s">
        <v>84</v>
      </c>
    </row>
    <row r="47" spans="4:18" s="17" customFormat="1" ht="15.75" customHeight="1">
      <c r="D47" s="228"/>
      <c r="E47" s="228" t="s">
        <v>185</v>
      </c>
      <c r="G47" s="229">
        <v>8060</v>
      </c>
      <c r="P47" s="228" t="s">
        <v>80</v>
      </c>
      <c r="Q47" s="228" t="s">
        <v>80</v>
      </c>
      <c r="R47" s="228" t="s">
        <v>84</v>
      </c>
    </row>
    <row r="48" spans="4:18" s="17" customFormat="1" ht="15.75" customHeight="1">
      <c r="D48" s="230"/>
      <c r="E48" s="230" t="s">
        <v>170</v>
      </c>
      <c r="G48" s="231">
        <v>8060</v>
      </c>
      <c r="P48" s="230" t="s">
        <v>80</v>
      </c>
      <c r="Q48" s="230" t="s">
        <v>171</v>
      </c>
      <c r="R48" s="230" t="s">
        <v>84</v>
      </c>
    </row>
    <row r="49" spans="1:16" s="17" customFormat="1" ht="13.5" customHeight="1">
      <c r="A49" s="220" t="s">
        <v>196</v>
      </c>
      <c r="B49" s="220" t="s">
        <v>79</v>
      </c>
      <c r="C49" s="220" t="s">
        <v>191</v>
      </c>
      <c r="D49" s="17" t="s">
        <v>197</v>
      </c>
      <c r="E49" s="221" t="s">
        <v>198</v>
      </c>
      <c r="F49" s="220" t="s">
        <v>91</v>
      </c>
      <c r="G49" s="222">
        <v>1</v>
      </c>
      <c r="H49" s="924">
        <f>'ROSTLINY A TECHNOLOGIE VÝSADBY'!BJ25</f>
        <v>0</v>
      </c>
      <c r="I49" s="223">
        <f>ROUND(G49*H49,2)</f>
        <v>0</v>
      </c>
      <c r="J49" s="224">
        <v>0</v>
      </c>
      <c r="K49" s="222">
        <f>G49*J49</f>
        <v>0</v>
      </c>
      <c r="L49" s="224">
        <v>0</v>
      </c>
      <c r="M49" s="222">
        <f>G49*L49</f>
        <v>0</v>
      </c>
      <c r="N49" s="927" t="s">
        <v>108</v>
      </c>
      <c r="O49" s="225">
        <v>4</v>
      </c>
      <c r="P49" s="17" t="s">
        <v>80</v>
      </c>
    </row>
    <row r="50" spans="4:18" s="17" customFormat="1" ht="15.75" customHeight="1">
      <c r="D50" s="226"/>
      <c r="E50" s="226" t="s">
        <v>199</v>
      </c>
      <c r="G50" s="227"/>
      <c r="P50" s="226" t="s">
        <v>80</v>
      </c>
      <c r="Q50" s="226" t="s">
        <v>7</v>
      </c>
      <c r="R50" s="226" t="s">
        <v>84</v>
      </c>
    </row>
    <row r="51" spans="4:18" s="17" customFormat="1" ht="15.75" customHeight="1">
      <c r="D51" s="228"/>
      <c r="E51" s="228" t="s">
        <v>200</v>
      </c>
      <c r="G51" s="229">
        <v>1</v>
      </c>
      <c r="P51" s="228" t="s">
        <v>80</v>
      </c>
      <c r="Q51" s="228" t="s">
        <v>80</v>
      </c>
      <c r="R51" s="228" t="s">
        <v>84</v>
      </c>
    </row>
    <row r="52" spans="4:18" s="17" customFormat="1" ht="15.75" customHeight="1">
      <c r="D52" s="230"/>
      <c r="E52" s="230" t="s">
        <v>170</v>
      </c>
      <c r="G52" s="231">
        <v>1</v>
      </c>
      <c r="P52" s="230" t="s">
        <v>80</v>
      </c>
      <c r="Q52" s="230" t="s">
        <v>171</v>
      </c>
      <c r="R52" s="230" t="s">
        <v>84</v>
      </c>
    </row>
    <row r="53" spans="1:16" s="17" customFormat="1" ht="13.5" customHeight="1">
      <c r="A53" s="220" t="s">
        <v>201</v>
      </c>
      <c r="B53" s="220" t="s">
        <v>79</v>
      </c>
      <c r="C53" s="220" t="s">
        <v>191</v>
      </c>
      <c r="D53" s="17" t="s">
        <v>202</v>
      </c>
      <c r="E53" s="221" t="s">
        <v>203</v>
      </c>
      <c r="F53" s="220" t="s">
        <v>91</v>
      </c>
      <c r="G53" s="222">
        <v>1</v>
      </c>
      <c r="H53" s="924">
        <f>'ROSTLINY A TECHNOLOGIE VÝSADBY'!BJ39</f>
        <v>0</v>
      </c>
      <c r="I53" s="223">
        <f>ROUND(G53*H53,2)</f>
        <v>0</v>
      </c>
      <c r="J53" s="224">
        <v>0</v>
      </c>
      <c r="K53" s="222">
        <f>G53*J53</f>
        <v>0</v>
      </c>
      <c r="L53" s="224">
        <v>0</v>
      </c>
      <c r="M53" s="222">
        <f>G53*L53</f>
        <v>0</v>
      </c>
      <c r="N53" s="927" t="s">
        <v>108</v>
      </c>
      <c r="O53" s="225">
        <v>4</v>
      </c>
      <c r="P53" s="17" t="s">
        <v>80</v>
      </c>
    </row>
    <row r="54" spans="4:18" s="17" customFormat="1" ht="15.75" customHeight="1">
      <c r="D54" s="226"/>
      <c r="E54" s="226" t="s">
        <v>199</v>
      </c>
      <c r="G54" s="227"/>
      <c r="P54" s="226" t="s">
        <v>80</v>
      </c>
      <c r="Q54" s="226" t="s">
        <v>7</v>
      </c>
      <c r="R54" s="226" t="s">
        <v>84</v>
      </c>
    </row>
    <row r="55" spans="4:18" s="17" customFormat="1" ht="15.75" customHeight="1">
      <c r="D55" s="228"/>
      <c r="E55" s="228" t="s">
        <v>200</v>
      </c>
      <c r="G55" s="229">
        <v>1</v>
      </c>
      <c r="P55" s="228" t="s">
        <v>80</v>
      </c>
      <c r="Q55" s="228" t="s">
        <v>80</v>
      </c>
      <c r="R55" s="228" t="s">
        <v>84</v>
      </c>
    </row>
    <row r="56" spans="4:18" s="17" customFormat="1" ht="15.75" customHeight="1">
      <c r="D56" s="230"/>
      <c r="E56" s="230" t="s">
        <v>170</v>
      </c>
      <c r="G56" s="231">
        <v>1</v>
      </c>
      <c r="P56" s="230" t="s">
        <v>80</v>
      </c>
      <c r="Q56" s="230" t="s">
        <v>171</v>
      </c>
      <c r="R56" s="230" t="s">
        <v>84</v>
      </c>
    </row>
    <row r="57" spans="1:16" s="17" customFormat="1" ht="13.5" customHeight="1">
      <c r="A57" s="220" t="s">
        <v>204</v>
      </c>
      <c r="B57" s="220" t="s">
        <v>79</v>
      </c>
      <c r="C57" s="220" t="s">
        <v>191</v>
      </c>
      <c r="D57" s="17" t="s">
        <v>205</v>
      </c>
      <c r="E57" s="221" t="s">
        <v>206</v>
      </c>
      <c r="F57" s="220" t="s">
        <v>167</v>
      </c>
      <c r="G57" s="222">
        <v>11</v>
      </c>
      <c r="H57" s="223"/>
      <c r="I57" s="223">
        <f>ROUND(G57*H57,2)</f>
        <v>0</v>
      </c>
      <c r="J57" s="224">
        <v>0</v>
      </c>
      <c r="K57" s="222">
        <f>G57*J57</f>
        <v>0</v>
      </c>
      <c r="L57" s="224">
        <v>0</v>
      </c>
      <c r="M57" s="222">
        <f>G57*L57</f>
        <v>0</v>
      </c>
      <c r="N57" s="927" t="s">
        <v>108</v>
      </c>
      <c r="O57" s="225">
        <v>4</v>
      </c>
      <c r="P57" s="17" t="s">
        <v>80</v>
      </c>
    </row>
    <row r="58" spans="4:18" s="17" customFormat="1" ht="15.75" customHeight="1">
      <c r="D58" s="226"/>
      <c r="E58" s="226" t="s">
        <v>168</v>
      </c>
      <c r="G58" s="227"/>
      <c r="P58" s="226" t="s">
        <v>80</v>
      </c>
      <c r="Q58" s="226" t="s">
        <v>7</v>
      </c>
      <c r="R58" s="226" t="s">
        <v>84</v>
      </c>
    </row>
    <row r="59" spans="4:18" s="17" customFormat="1" ht="19.5" customHeight="1">
      <c r="D59" s="226"/>
      <c r="E59" s="226" t="s">
        <v>183</v>
      </c>
      <c r="G59" s="227"/>
      <c r="P59" s="226" t="s">
        <v>80</v>
      </c>
      <c r="Q59" s="226" t="s">
        <v>7</v>
      </c>
      <c r="R59" s="226" t="s">
        <v>84</v>
      </c>
    </row>
    <row r="60" spans="4:18" s="17" customFormat="1" ht="166.5" customHeight="1">
      <c r="D60" s="228"/>
      <c r="E60" s="944" t="s">
        <v>1157</v>
      </c>
      <c r="F60" s="945"/>
      <c r="G60" s="945"/>
      <c r="H60" s="945"/>
      <c r="I60" s="945"/>
      <c r="J60" s="945"/>
      <c r="K60" s="945"/>
      <c r="L60" s="945"/>
      <c r="M60" s="945"/>
      <c r="N60" s="945"/>
      <c r="P60" s="228" t="s">
        <v>80</v>
      </c>
      <c r="Q60" s="228" t="s">
        <v>80</v>
      </c>
      <c r="R60" s="228" t="s">
        <v>84</v>
      </c>
    </row>
    <row r="61" spans="4:18" s="17" customFormat="1" ht="15.75" customHeight="1">
      <c r="D61" s="226"/>
      <c r="E61" s="226" t="s">
        <v>207</v>
      </c>
      <c r="G61" s="232"/>
      <c r="P61" s="226" t="s">
        <v>80</v>
      </c>
      <c r="Q61" s="226" t="s">
        <v>7</v>
      </c>
      <c r="R61" s="226" t="s">
        <v>84</v>
      </c>
    </row>
    <row r="62" spans="4:18" s="17" customFormat="1" ht="15.75" customHeight="1">
      <c r="D62" s="226"/>
      <c r="E62" s="226" t="s">
        <v>208</v>
      </c>
      <c r="G62" s="232"/>
      <c r="P62" s="226" t="s">
        <v>80</v>
      </c>
      <c r="Q62" s="226" t="s">
        <v>7</v>
      </c>
      <c r="R62" s="226" t="s">
        <v>84</v>
      </c>
    </row>
    <row r="63" spans="4:18" s="17" customFormat="1" ht="15.75" customHeight="1">
      <c r="D63" s="226"/>
      <c r="E63" s="226" t="s">
        <v>184</v>
      </c>
      <c r="G63" s="232"/>
      <c r="P63" s="226" t="s">
        <v>80</v>
      </c>
      <c r="Q63" s="226" t="s">
        <v>7</v>
      </c>
      <c r="R63" s="226" t="s">
        <v>84</v>
      </c>
    </row>
    <row r="64" spans="4:18" s="17" customFormat="1" ht="15.75" customHeight="1">
      <c r="D64" s="228"/>
      <c r="E64" s="228" t="s">
        <v>209</v>
      </c>
      <c r="G64" s="229">
        <v>11</v>
      </c>
      <c r="P64" s="228" t="s">
        <v>80</v>
      </c>
      <c r="Q64" s="228" t="s">
        <v>80</v>
      </c>
      <c r="R64" s="228" t="s">
        <v>84</v>
      </c>
    </row>
    <row r="65" spans="4:18" s="17" customFormat="1" ht="15.75" customHeight="1">
      <c r="D65" s="230"/>
      <c r="E65" s="230" t="s">
        <v>170</v>
      </c>
      <c r="G65" s="231">
        <v>11</v>
      </c>
      <c r="P65" s="230" t="s">
        <v>80</v>
      </c>
      <c r="Q65" s="230" t="s">
        <v>171</v>
      </c>
      <c r="R65" s="230" t="s">
        <v>84</v>
      </c>
    </row>
    <row r="66" spans="1:16" s="17" customFormat="1" ht="13.5" customHeight="1">
      <c r="A66" s="220" t="s">
        <v>210</v>
      </c>
      <c r="B66" s="220" t="s">
        <v>79</v>
      </c>
      <c r="C66" s="220" t="s">
        <v>191</v>
      </c>
      <c r="D66" s="17" t="s">
        <v>211</v>
      </c>
      <c r="E66" s="928" t="s">
        <v>212</v>
      </c>
      <c r="F66" s="929" t="s">
        <v>167</v>
      </c>
      <c r="G66" s="930">
        <v>128</v>
      </c>
      <c r="H66" s="223"/>
      <c r="I66" s="223">
        <f>ROUND(G66*H66,2)</f>
        <v>0</v>
      </c>
      <c r="J66" s="224">
        <v>0</v>
      </c>
      <c r="K66" s="222">
        <f>G66*J66</f>
        <v>0</v>
      </c>
      <c r="L66" s="224">
        <v>0</v>
      </c>
      <c r="M66" s="222">
        <f>G66*L66</f>
        <v>0</v>
      </c>
      <c r="N66" s="927" t="s">
        <v>108</v>
      </c>
      <c r="O66" s="225">
        <v>4</v>
      </c>
      <c r="P66" s="17" t="s">
        <v>80</v>
      </c>
    </row>
    <row r="67" spans="4:18" s="17" customFormat="1" ht="15.75" customHeight="1">
      <c r="D67" s="226"/>
      <c r="E67" s="226" t="s">
        <v>168</v>
      </c>
      <c r="G67" s="227"/>
      <c r="P67" s="226" t="s">
        <v>80</v>
      </c>
      <c r="Q67" s="226" t="s">
        <v>7</v>
      </c>
      <c r="R67" s="226" t="s">
        <v>84</v>
      </c>
    </row>
    <row r="68" spans="4:18" s="17" customFormat="1" ht="15.75" customHeight="1">
      <c r="D68" s="226"/>
      <c r="E68" s="226" t="s">
        <v>183</v>
      </c>
      <c r="G68" s="227"/>
      <c r="P68" s="226" t="s">
        <v>80</v>
      </c>
      <c r="Q68" s="226" t="s">
        <v>7</v>
      </c>
      <c r="R68" s="226" t="s">
        <v>84</v>
      </c>
    </row>
    <row r="69" spans="4:18" s="17" customFormat="1" ht="395.25" customHeight="1">
      <c r="D69" s="228"/>
      <c r="E69" s="944" t="s">
        <v>1158</v>
      </c>
      <c r="F69" s="945"/>
      <c r="G69" s="945"/>
      <c r="H69" s="945"/>
      <c r="I69" s="945"/>
      <c r="J69" s="945"/>
      <c r="K69" s="945"/>
      <c r="L69" s="945"/>
      <c r="M69" s="945"/>
      <c r="N69" s="945"/>
      <c r="P69" s="228" t="s">
        <v>80</v>
      </c>
      <c r="Q69" s="228" t="s">
        <v>80</v>
      </c>
      <c r="R69" s="228" t="s">
        <v>84</v>
      </c>
    </row>
    <row r="70" spans="4:18" s="17" customFormat="1" ht="15.75" customHeight="1">
      <c r="D70" s="226"/>
      <c r="E70" s="226" t="s">
        <v>207</v>
      </c>
      <c r="G70" s="232"/>
      <c r="P70" s="226" t="s">
        <v>80</v>
      </c>
      <c r="Q70" s="226" t="s">
        <v>7</v>
      </c>
      <c r="R70" s="226" t="s">
        <v>84</v>
      </c>
    </row>
    <row r="71" spans="4:18" s="17" customFormat="1" ht="15.75" customHeight="1">
      <c r="D71" s="226"/>
      <c r="E71" s="226" t="s">
        <v>208</v>
      </c>
      <c r="G71" s="232"/>
      <c r="P71" s="226" t="s">
        <v>80</v>
      </c>
      <c r="Q71" s="226" t="s">
        <v>7</v>
      </c>
      <c r="R71" s="226" t="s">
        <v>84</v>
      </c>
    </row>
    <row r="72" spans="4:18" s="17" customFormat="1" ht="15.75" customHeight="1">
      <c r="D72" s="226"/>
      <c r="E72" s="226" t="s">
        <v>184</v>
      </c>
      <c r="G72" s="232"/>
      <c r="P72" s="226" t="s">
        <v>80</v>
      </c>
      <c r="Q72" s="226" t="s">
        <v>7</v>
      </c>
      <c r="R72" s="226" t="s">
        <v>84</v>
      </c>
    </row>
    <row r="73" spans="4:18" s="17" customFormat="1" ht="15.75" customHeight="1">
      <c r="D73" s="228"/>
      <c r="E73" s="942">
        <v>128</v>
      </c>
      <c r="F73" s="935"/>
      <c r="G73" s="943">
        <v>128</v>
      </c>
      <c r="P73" s="228" t="s">
        <v>80</v>
      </c>
      <c r="Q73" s="228" t="s">
        <v>80</v>
      </c>
      <c r="R73" s="228" t="s">
        <v>84</v>
      </c>
    </row>
    <row r="74" spans="4:18" s="17" customFormat="1" ht="15.75" customHeight="1">
      <c r="D74" s="230"/>
      <c r="E74" s="940" t="s">
        <v>170</v>
      </c>
      <c r="F74" s="935"/>
      <c r="G74" s="941">
        <v>128</v>
      </c>
      <c r="P74" s="230" t="s">
        <v>80</v>
      </c>
      <c r="Q74" s="230" t="s">
        <v>171</v>
      </c>
      <c r="R74" s="230" t="s">
        <v>84</v>
      </c>
    </row>
    <row r="75" spans="5:13" s="233" customFormat="1" ht="12.75" customHeight="1">
      <c r="E75" s="234" t="s">
        <v>65</v>
      </c>
      <c r="I75" s="235">
        <f>I14</f>
        <v>0</v>
      </c>
      <c r="K75" s="236">
        <f>K14</f>
        <v>0</v>
      </c>
      <c r="M75" s="236">
        <f>M14</f>
        <v>0</v>
      </c>
    </row>
  </sheetData>
  <sheetProtection/>
  <mergeCells count="3">
    <mergeCell ref="E35:N35"/>
    <mergeCell ref="E60:N60"/>
    <mergeCell ref="E69:N69"/>
  </mergeCells>
  <printOptions horizontalCentered="1"/>
  <pageMargins left="0.7874015748031497" right="0.7874015748031497" top="0.5905511811023623" bottom="0.5905511811023623" header="0" footer="0.1968503937007874"/>
  <pageSetup fitToHeight="999" horizontalDpi="300" verticalDpi="300" orientation="landscape" paperSize="9" r:id="rId1"/>
  <headerFooter alignWithMargins="0">
    <oddFooter>&amp;C&amp;8Stránka &amp;P / &amp;N</oddFooter>
  </headerFooter>
</worksheet>
</file>

<file path=xl/worksheets/sheet5.xml><?xml version="1.0" encoding="utf-8"?>
<worksheet xmlns="http://schemas.openxmlformats.org/spreadsheetml/2006/main" xmlns:r="http://schemas.openxmlformats.org/officeDocument/2006/relationships">
  <sheetPr>
    <tabColor rgb="FFFF0000"/>
  </sheetPr>
  <dimension ref="A1:S606"/>
  <sheetViews>
    <sheetView showGridLines="0" zoomScalePageLayoutView="0" workbookViewId="0" topLeftCell="A1">
      <pane ySplit="13" topLeftCell="A485" activePane="bottomLeft" state="frozen"/>
      <selection pane="topLeft" activeCell="A1" sqref="A1"/>
      <selection pane="bottomLeft" activeCell="A1" sqref="A1"/>
    </sheetView>
  </sheetViews>
  <sheetFormatPr defaultColWidth="9.140625" defaultRowHeight="11.25" customHeight="1"/>
  <cols>
    <col min="1" max="1" width="5.57421875" style="2" customWidth="1"/>
    <col min="2" max="2" width="4.421875" style="2" customWidth="1"/>
    <col min="3" max="3" width="4.7109375" style="2" customWidth="1"/>
    <col min="4" max="4" width="12.7109375" style="2" customWidth="1"/>
    <col min="5" max="5" width="55.57421875" style="2" customWidth="1"/>
    <col min="6" max="6" width="4.7109375" style="2" customWidth="1"/>
    <col min="7" max="7" width="9.8515625" style="2" customWidth="1"/>
    <col min="8" max="8" width="9.7109375" style="2" customWidth="1"/>
    <col min="9" max="9" width="13.57421875" style="2" customWidth="1"/>
    <col min="10" max="10" width="10.57421875" style="2" hidden="1" customWidth="1"/>
    <col min="11" max="11" width="10.8515625" style="2" hidden="1" customWidth="1"/>
    <col min="12" max="12" width="9.7109375" style="2" hidden="1" customWidth="1"/>
    <col min="13" max="13" width="11.57421875" style="2" hidden="1" customWidth="1"/>
    <col min="14" max="14" width="7.8515625" style="2" customWidth="1"/>
    <col min="15" max="15" width="7.00390625" style="2" hidden="1" customWidth="1"/>
    <col min="16" max="16" width="7.28125" style="2" hidden="1" customWidth="1"/>
    <col min="17" max="18" width="9.140625" style="2" hidden="1" customWidth="1"/>
    <col min="19" max="16384" width="9.140625" style="2" customWidth="1"/>
  </cols>
  <sheetData>
    <row r="1" spans="1:16" ht="18" customHeight="1">
      <c r="A1" s="201" t="s">
        <v>83</v>
      </c>
      <c r="B1" s="202"/>
      <c r="C1" s="202"/>
      <c r="D1" s="202"/>
      <c r="E1" s="202"/>
      <c r="F1" s="202"/>
      <c r="G1" s="202"/>
      <c r="H1" s="202"/>
      <c r="I1" s="202"/>
      <c r="J1" s="202"/>
      <c r="K1" s="202"/>
      <c r="L1" s="202"/>
      <c r="M1" s="202"/>
      <c r="N1" s="202"/>
      <c r="O1" s="203"/>
      <c r="P1" s="203"/>
    </row>
    <row r="2" spans="1:16" ht="11.25" customHeight="1">
      <c r="A2" s="204" t="s">
        <v>53</v>
      </c>
      <c r="B2" s="120"/>
      <c r="C2" s="120" t="str">
        <f>'Krycí list'!E5</f>
        <v>REGENERACE SÍDLIŠTĚ ŠALAMOUNA 5.ETAPA - ČÁST 5A</v>
      </c>
      <c r="D2" s="120"/>
      <c r="E2" s="120"/>
      <c r="F2" s="120"/>
      <c r="G2" s="120"/>
      <c r="H2" s="120"/>
      <c r="I2" s="120"/>
      <c r="J2" s="120"/>
      <c r="K2" s="120"/>
      <c r="L2" s="202"/>
      <c r="M2" s="202"/>
      <c r="N2" s="202"/>
      <c r="O2" s="203"/>
      <c r="P2" s="203"/>
    </row>
    <row r="3" spans="1:16" ht="11.25" customHeight="1">
      <c r="A3" s="204" t="s">
        <v>54</v>
      </c>
      <c r="B3" s="120"/>
      <c r="C3" s="120" t="str">
        <f>Rekapitulace!B16</f>
        <v>ZPEVNĚNÉ PLOCHY A KOMUNIKACE</v>
      </c>
      <c r="D3" s="120"/>
      <c r="E3" s="120"/>
      <c r="F3" s="120"/>
      <c r="G3" s="120"/>
      <c r="H3" s="120"/>
      <c r="I3" s="120"/>
      <c r="J3" s="120"/>
      <c r="K3" s="120"/>
      <c r="L3" s="202"/>
      <c r="M3" s="202"/>
      <c r="N3" s="202"/>
      <c r="O3" s="203"/>
      <c r="P3" s="203"/>
    </row>
    <row r="4" spans="1:16" ht="11.25" customHeight="1">
      <c r="A4" s="204" t="s">
        <v>55</v>
      </c>
      <c r="B4" s="120"/>
      <c r="C4" s="120"/>
      <c r="D4" s="120"/>
      <c r="E4" s="120"/>
      <c r="F4" s="120"/>
      <c r="G4" s="120"/>
      <c r="H4" s="120"/>
      <c r="I4" s="120"/>
      <c r="J4" s="120"/>
      <c r="K4" s="120"/>
      <c r="L4" s="202"/>
      <c r="M4" s="202"/>
      <c r="N4" s="202"/>
      <c r="O4" s="203"/>
      <c r="P4" s="203"/>
    </row>
    <row r="5" spans="1:16" ht="11.25" customHeight="1">
      <c r="A5" s="120" t="s">
        <v>66</v>
      </c>
      <c r="B5" s="120"/>
      <c r="C5" s="120" t="str">
        <f>'Krycí list'!P5</f>
        <v>822 29</v>
      </c>
      <c r="D5" s="120"/>
      <c r="E5" s="120"/>
      <c r="F5" s="120"/>
      <c r="G5" s="120"/>
      <c r="H5" s="120"/>
      <c r="I5" s="120"/>
      <c r="J5" s="120"/>
      <c r="K5" s="120"/>
      <c r="L5" s="202"/>
      <c r="M5" s="202"/>
      <c r="N5" s="202"/>
      <c r="O5" s="203"/>
      <c r="P5" s="203"/>
    </row>
    <row r="6" spans="1:16" ht="6" customHeight="1">
      <c r="A6" s="120"/>
      <c r="B6" s="120"/>
      <c r="C6" s="120"/>
      <c r="D6" s="120"/>
      <c r="E6" s="120"/>
      <c r="F6" s="120"/>
      <c r="G6" s="120"/>
      <c r="H6" s="120"/>
      <c r="I6" s="120"/>
      <c r="J6" s="120"/>
      <c r="K6" s="120"/>
      <c r="L6" s="202"/>
      <c r="M6" s="202"/>
      <c r="N6" s="202"/>
      <c r="O6" s="203"/>
      <c r="P6" s="203"/>
    </row>
    <row r="7" spans="1:16" ht="11.25" customHeight="1">
      <c r="A7" s="120" t="s">
        <v>57</v>
      </c>
      <c r="B7" s="120"/>
      <c r="C7" s="120" t="str">
        <f>'Krycí list'!E26</f>
        <v>SMO, MĚSTSKÝ OBVOD MORAVSKÁ OSTRAVA A PŘÍVOZ</v>
      </c>
      <c r="D7" s="120"/>
      <c r="E7" s="120"/>
      <c r="F7" s="120"/>
      <c r="G7" s="120"/>
      <c r="H7" s="120"/>
      <c r="I7" s="120"/>
      <c r="J7" s="120"/>
      <c r="K7" s="120"/>
      <c r="L7" s="202"/>
      <c r="M7" s="202"/>
      <c r="N7" s="202"/>
      <c r="O7" s="203"/>
      <c r="P7" s="203"/>
    </row>
    <row r="8" spans="1:16" ht="11.25" customHeight="1">
      <c r="A8" s="120" t="s">
        <v>58</v>
      </c>
      <c r="B8" s="120"/>
      <c r="C8" s="120" t="str">
        <f>'Krycí list'!E28</f>
        <v>Dlle výběrového řízení</v>
      </c>
      <c r="D8" s="120"/>
      <c r="E8" s="120"/>
      <c r="F8" s="120"/>
      <c r="G8" s="120"/>
      <c r="H8" s="120"/>
      <c r="I8" s="120"/>
      <c r="J8" s="120"/>
      <c r="K8" s="120"/>
      <c r="L8" s="202"/>
      <c r="M8" s="202"/>
      <c r="N8" s="202"/>
      <c r="O8" s="203"/>
      <c r="P8" s="203"/>
    </row>
    <row r="9" spans="1:16" ht="11.25" customHeight="1">
      <c r="A9" s="120" t="s">
        <v>59</v>
      </c>
      <c r="B9" s="120"/>
      <c r="C9" s="196" t="str">
        <f>'Krycí list'!O31</f>
        <v>31.10.2015</v>
      </c>
      <c r="D9" s="120"/>
      <c r="E9" s="120"/>
      <c r="F9" s="120"/>
      <c r="G9" s="120"/>
      <c r="H9" s="120"/>
      <c r="I9" s="120"/>
      <c r="J9" s="120"/>
      <c r="K9" s="120"/>
      <c r="L9" s="202"/>
      <c r="M9" s="202"/>
      <c r="N9" s="202"/>
      <c r="O9" s="203"/>
      <c r="P9" s="203"/>
    </row>
    <row r="10" spans="1:16" ht="5.25" customHeight="1">
      <c r="A10" s="202"/>
      <c r="B10" s="202"/>
      <c r="C10" s="202"/>
      <c r="D10" s="202"/>
      <c r="E10" s="202"/>
      <c r="F10" s="202"/>
      <c r="G10" s="202"/>
      <c r="H10" s="202"/>
      <c r="I10" s="202"/>
      <c r="J10" s="202"/>
      <c r="K10" s="202"/>
      <c r="L10" s="202"/>
      <c r="M10" s="202"/>
      <c r="N10" s="202"/>
      <c r="O10" s="203"/>
      <c r="P10" s="203"/>
    </row>
    <row r="11" spans="1:16" ht="21.75" customHeight="1">
      <c r="A11" s="124" t="s">
        <v>67</v>
      </c>
      <c r="B11" s="125" t="s">
        <v>68</v>
      </c>
      <c r="C11" s="125" t="s">
        <v>69</v>
      </c>
      <c r="D11" s="125" t="s">
        <v>70</v>
      </c>
      <c r="E11" s="125" t="s">
        <v>61</v>
      </c>
      <c r="F11" s="125" t="s">
        <v>71</v>
      </c>
      <c r="G11" s="125" t="s">
        <v>72</v>
      </c>
      <c r="H11" s="125" t="s">
        <v>73</v>
      </c>
      <c r="I11" s="125" t="s">
        <v>62</v>
      </c>
      <c r="J11" s="125" t="s">
        <v>74</v>
      </c>
      <c r="K11" s="125" t="s">
        <v>63</v>
      </c>
      <c r="L11" s="125" t="s">
        <v>75</v>
      </c>
      <c r="M11" s="125" t="s">
        <v>76</v>
      </c>
      <c r="N11" s="126" t="s">
        <v>116</v>
      </c>
      <c r="O11" s="205" t="s">
        <v>77</v>
      </c>
      <c r="P11" s="206" t="s">
        <v>78</v>
      </c>
    </row>
    <row r="12" spans="1:16" ht="11.25" customHeight="1">
      <c r="A12" s="128">
        <v>1</v>
      </c>
      <c r="B12" s="129">
        <v>2</v>
      </c>
      <c r="C12" s="129">
        <v>3</v>
      </c>
      <c r="D12" s="129">
        <v>4</v>
      </c>
      <c r="E12" s="129">
        <v>5</v>
      </c>
      <c r="F12" s="129">
        <v>6</v>
      </c>
      <c r="G12" s="129">
        <v>7</v>
      </c>
      <c r="H12" s="129">
        <v>8</v>
      </c>
      <c r="I12" s="129">
        <v>9</v>
      </c>
      <c r="J12" s="129"/>
      <c r="K12" s="129"/>
      <c r="L12" s="129"/>
      <c r="M12" s="129"/>
      <c r="N12" s="130">
        <v>10</v>
      </c>
      <c r="O12" s="207">
        <v>11</v>
      </c>
      <c r="P12" s="208">
        <v>12</v>
      </c>
    </row>
    <row r="13" spans="1:16" ht="3.75" customHeight="1">
      <c r="A13" s="202"/>
      <c r="B13" s="202"/>
      <c r="C13" s="202"/>
      <c r="D13" s="202"/>
      <c r="E13" s="202"/>
      <c r="F13" s="202"/>
      <c r="G13" s="202"/>
      <c r="H13" s="202"/>
      <c r="I13" s="202"/>
      <c r="J13" s="202"/>
      <c r="K13" s="202"/>
      <c r="L13" s="202"/>
      <c r="M13" s="202"/>
      <c r="N13" s="202"/>
      <c r="O13" s="203"/>
      <c r="P13" s="209"/>
    </row>
    <row r="14" spans="1:16" s="214" customFormat="1" ht="12.75" customHeight="1">
      <c r="A14" s="210"/>
      <c r="B14" s="211" t="s">
        <v>41</v>
      </c>
      <c r="C14" s="210"/>
      <c r="D14" s="210" t="s">
        <v>161</v>
      </c>
      <c r="E14" s="210" t="s">
        <v>162</v>
      </c>
      <c r="F14" s="210"/>
      <c r="G14" s="210"/>
      <c r="H14" s="210"/>
      <c r="I14" s="212">
        <f>I15+I134+I156+I160+I171+I276+I288</f>
        <v>0</v>
      </c>
      <c r="J14" s="210"/>
      <c r="K14" s="213">
        <f>K15+K134+K156+K160+K171+K276+K288</f>
        <v>7246.906227199999</v>
      </c>
      <c r="L14" s="210"/>
      <c r="M14" s="213">
        <f>M15+M134+M156+M160+M171+M276+M288</f>
        <v>4346.367</v>
      </c>
      <c r="N14" s="210"/>
      <c r="P14" s="215" t="s">
        <v>163</v>
      </c>
    </row>
    <row r="15" spans="2:16" s="214" customFormat="1" ht="12.75" customHeight="1">
      <c r="B15" s="216" t="s">
        <v>41</v>
      </c>
      <c r="D15" s="217" t="s">
        <v>7</v>
      </c>
      <c r="E15" s="217" t="s">
        <v>164</v>
      </c>
      <c r="I15" s="218">
        <f>SUM(I16:I133)</f>
        <v>0</v>
      </c>
      <c r="K15" s="219">
        <f>SUM(K16:K133)</f>
        <v>0.18462</v>
      </c>
      <c r="M15" s="219">
        <f>SUM(M16:M133)</f>
        <v>3863.781</v>
      </c>
      <c r="P15" s="217" t="s">
        <v>7</v>
      </c>
    </row>
    <row r="16" spans="1:16" s="17" customFormat="1" ht="24" customHeight="1">
      <c r="A16" s="220" t="s">
        <v>7</v>
      </c>
      <c r="B16" s="220" t="s">
        <v>79</v>
      </c>
      <c r="C16" s="220" t="s">
        <v>213</v>
      </c>
      <c r="D16" s="17" t="s">
        <v>214</v>
      </c>
      <c r="E16" s="221" t="s">
        <v>215</v>
      </c>
      <c r="F16" s="220" t="s">
        <v>182</v>
      </c>
      <c r="G16" s="222">
        <v>249.6</v>
      </c>
      <c r="H16" s="223"/>
      <c r="I16" s="223">
        <f>ROUND(G16*H16,2)</f>
        <v>0</v>
      </c>
      <c r="J16" s="224">
        <v>0</v>
      </c>
      <c r="K16" s="222">
        <f>G16*J16</f>
        <v>0</v>
      </c>
      <c r="L16" s="224">
        <v>0.255</v>
      </c>
      <c r="M16" s="222">
        <f>G16*L16</f>
        <v>63.647999999999996</v>
      </c>
      <c r="N16" s="927" t="s">
        <v>1159</v>
      </c>
      <c r="O16" s="225">
        <v>4</v>
      </c>
      <c r="P16" s="17" t="s">
        <v>80</v>
      </c>
    </row>
    <row r="17" spans="4:18" s="17" customFormat="1" ht="15.75" customHeight="1">
      <c r="D17" s="228"/>
      <c r="E17" s="228" t="s">
        <v>216</v>
      </c>
      <c r="G17" s="229">
        <v>18</v>
      </c>
      <c r="P17" s="228" t="s">
        <v>80</v>
      </c>
      <c r="Q17" s="228" t="s">
        <v>80</v>
      </c>
      <c r="R17" s="228" t="s">
        <v>84</v>
      </c>
    </row>
    <row r="18" spans="4:18" s="17" customFormat="1" ht="15.75" customHeight="1">
      <c r="D18" s="228"/>
      <c r="E18" s="228" t="s">
        <v>217</v>
      </c>
      <c r="G18" s="229">
        <v>231.6</v>
      </c>
      <c r="P18" s="228" t="s">
        <v>80</v>
      </c>
      <c r="Q18" s="228" t="s">
        <v>80</v>
      </c>
      <c r="R18" s="228" t="s">
        <v>84</v>
      </c>
    </row>
    <row r="19" spans="4:18" s="17" customFormat="1" ht="15.75" customHeight="1">
      <c r="D19" s="230"/>
      <c r="E19" s="230" t="s">
        <v>170</v>
      </c>
      <c r="G19" s="231">
        <v>249.6</v>
      </c>
      <c r="P19" s="230" t="s">
        <v>80</v>
      </c>
      <c r="Q19" s="230" t="s">
        <v>171</v>
      </c>
      <c r="R19" s="230" t="s">
        <v>84</v>
      </c>
    </row>
    <row r="20" spans="1:16" s="17" customFormat="1" ht="24" customHeight="1">
      <c r="A20" s="220" t="s">
        <v>80</v>
      </c>
      <c r="B20" s="220" t="s">
        <v>79</v>
      </c>
      <c r="C20" s="220" t="s">
        <v>213</v>
      </c>
      <c r="D20" s="17" t="s">
        <v>218</v>
      </c>
      <c r="E20" s="221" t="s">
        <v>219</v>
      </c>
      <c r="F20" s="220" t="s">
        <v>182</v>
      </c>
      <c r="G20" s="222">
        <v>450</v>
      </c>
      <c r="H20" s="223"/>
      <c r="I20" s="223">
        <f>ROUND(G20*H20,2)</f>
        <v>0</v>
      </c>
      <c r="J20" s="224">
        <v>0</v>
      </c>
      <c r="K20" s="222">
        <f>G20*J20</f>
        <v>0</v>
      </c>
      <c r="L20" s="224">
        <v>0.26</v>
      </c>
      <c r="M20" s="222">
        <f>G20*L20</f>
        <v>117</v>
      </c>
      <c r="N20" s="927" t="s">
        <v>108</v>
      </c>
      <c r="O20" s="225">
        <v>4</v>
      </c>
      <c r="P20" s="17" t="s">
        <v>80</v>
      </c>
    </row>
    <row r="21" spans="4:18" s="17" customFormat="1" ht="15.75" customHeight="1">
      <c r="D21" s="226"/>
      <c r="E21" s="226" t="s">
        <v>168</v>
      </c>
      <c r="G21" s="227"/>
      <c r="P21" s="226" t="s">
        <v>80</v>
      </c>
      <c r="Q21" s="226" t="s">
        <v>7</v>
      </c>
      <c r="R21" s="226" t="s">
        <v>84</v>
      </c>
    </row>
    <row r="22" spans="4:18" s="17" customFormat="1" ht="15.75" customHeight="1">
      <c r="D22" s="226"/>
      <c r="E22" s="226" t="s">
        <v>220</v>
      </c>
      <c r="G22" s="227"/>
      <c r="P22" s="226" t="s">
        <v>80</v>
      </c>
      <c r="Q22" s="226" t="s">
        <v>7</v>
      </c>
      <c r="R22" s="226" t="s">
        <v>84</v>
      </c>
    </row>
    <row r="23" spans="4:18" s="17" customFormat="1" ht="15.75" customHeight="1">
      <c r="D23" s="226"/>
      <c r="E23" s="226" t="s">
        <v>221</v>
      </c>
      <c r="G23" s="227"/>
      <c r="P23" s="226" t="s">
        <v>80</v>
      </c>
      <c r="Q23" s="226" t="s">
        <v>7</v>
      </c>
      <c r="R23" s="226" t="s">
        <v>84</v>
      </c>
    </row>
    <row r="24" spans="4:18" s="17" customFormat="1" ht="15.75" customHeight="1">
      <c r="D24" s="226"/>
      <c r="E24" s="226" t="s">
        <v>222</v>
      </c>
      <c r="G24" s="227"/>
      <c r="P24" s="226" t="s">
        <v>80</v>
      </c>
      <c r="Q24" s="226" t="s">
        <v>7</v>
      </c>
      <c r="R24" s="226" t="s">
        <v>84</v>
      </c>
    </row>
    <row r="25" spans="4:18" s="17" customFormat="1" ht="15.75" customHeight="1">
      <c r="D25" s="228"/>
      <c r="E25" s="228" t="s">
        <v>223</v>
      </c>
      <c r="G25" s="229">
        <v>270</v>
      </c>
      <c r="P25" s="228" t="s">
        <v>80</v>
      </c>
      <c r="Q25" s="228" t="s">
        <v>80</v>
      </c>
      <c r="R25" s="228" t="s">
        <v>84</v>
      </c>
    </row>
    <row r="26" spans="4:18" s="17" customFormat="1" ht="15.75" customHeight="1">
      <c r="D26" s="228"/>
      <c r="E26" s="228" t="s">
        <v>224</v>
      </c>
      <c r="G26" s="229">
        <v>180</v>
      </c>
      <c r="P26" s="228" t="s">
        <v>80</v>
      </c>
      <c r="Q26" s="228" t="s">
        <v>80</v>
      </c>
      <c r="R26" s="228" t="s">
        <v>84</v>
      </c>
    </row>
    <row r="27" spans="4:18" s="17" customFormat="1" ht="15.75" customHeight="1">
      <c r="D27" s="230"/>
      <c r="E27" s="230" t="s">
        <v>170</v>
      </c>
      <c r="G27" s="231">
        <v>450</v>
      </c>
      <c r="P27" s="230" t="s">
        <v>80</v>
      </c>
      <c r="Q27" s="230" t="s">
        <v>171</v>
      </c>
      <c r="R27" s="230" t="s">
        <v>84</v>
      </c>
    </row>
    <row r="28" spans="1:16" s="17" customFormat="1" ht="13.5" customHeight="1">
      <c r="A28" s="220" t="s">
        <v>178</v>
      </c>
      <c r="B28" s="220" t="s">
        <v>79</v>
      </c>
      <c r="C28" s="220" t="s">
        <v>213</v>
      </c>
      <c r="D28" s="17" t="s">
        <v>225</v>
      </c>
      <c r="E28" s="221" t="s">
        <v>226</v>
      </c>
      <c r="F28" s="220" t="s">
        <v>182</v>
      </c>
      <c r="G28" s="222">
        <v>366</v>
      </c>
      <c r="H28" s="223"/>
      <c r="I28" s="223">
        <f>ROUND(G28*H28,2)</f>
        <v>0</v>
      </c>
      <c r="J28" s="224">
        <v>0</v>
      </c>
      <c r="K28" s="222">
        <f>G28*J28</f>
        <v>0</v>
      </c>
      <c r="L28" s="224">
        <v>0.189</v>
      </c>
      <c r="M28" s="222">
        <f>G28*L28</f>
        <v>69.174</v>
      </c>
      <c r="N28" s="927" t="s">
        <v>1159</v>
      </c>
      <c r="O28" s="225">
        <v>4</v>
      </c>
      <c r="P28" s="17" t="s">
        <v>80</v>
      </c>
    </row>
    <row r="29" spans="4:18" s="17" customFormat="1" ht="15.75" customHeight="1">
      <c r="D29" s="228"/>
      <c r="E29" s="228" t="s">
        <v>227</v>
      </c>
      <c r="G29" s="229">
        <v>366</v>
      </c>
      <c r="P29" s="228" t="s">
        <v>80</v>
      </c>
      <c r="Q29" s="228" t="s">
        <v>80</v>
      </c>
      <c r="R29" s="228" t="s">
        <v>84</v>
      </c>
    </row>
    <row r="30" spans="4:18" s="17" customFormat="1" ht="15.75" customHeight="1">
      <c r="D30" s="230"/>
      <c r="E30" s="230" t="s">
        <v>170</v>
      </c>
      <c r="G30" s="231">
        <v>366</v>
      </c>
      <c r="P30" s="230" t="s">
        <v>80</v>
      </c>
      <c r="Q30" s="230" t="s">
        <v>171</v>
      </c>
      <c r="R30" s="230" t="s">
        <v>84</v>
      </c>
    </row>
    <row r="31" spans="1:16" s="17" customFormat="1" ht="13.5" customHeight="1">
      <c r="A31" s="220" t="s">
        <v>171</v>
      </c>
      <c r="B31" s="220" t="s">
        <v>79</v>
      </c>
      <c r="C31" s="220" t="s">
        <v>213</v>
      </c>
      <c r="D31" s="17" t="s">
        <v>228</v>
      </c>
      <c r="E31" s="221" t="s">
        <v>229</v>
      </c>
      <c r="F31" s="220" t="s">
        <v>182</v>
      </c>
      <c r="G31" s="222">
        <v>632</v>
      </c>
      <c r="H31" s="223"/>
      <c r="I31" s="223">
        <f>ROUND(G31*H31,2)</f>
        <v>0</v>
      </c>
      <c r="J31" s="224">
        <v>0</v>
      </c>
      <c r="K31" s="222">
        <f>G31*J31</f>
        <v>0</v>
      </c>
      <c r="L31" s="224">
        <v>0.229</v>
      </c>
      <c r="M31" s="222">
        <f>G31*L31</f>
        <v>144.728</v>
      </c>
      <c r="N31" s="927" t="s">
        <v>1159</v>
      </c>
      <c r="O31" s="225">
        <v>4</v>
      </c>
      <c r="P31" s="17" t="s">
        <v>80</v>
      </c>
    </row>
    <row r="32" spans="4:18" s="17" customFormat="1" ht="15.75" customHeight="1">
      <c r="D32" s="228"/>
      <c r="E32" s="228" t="s">
        <v>230</v>
      </c>
      <c r="G32" s="229">
        <v>632</v>
      </c>
      <c r="P32" s="228" t="s">
        <v>80</v>
      </c>
      <c r="Q32" s="228" t="s">
        <v>80</v>
      </c>
      <c r="R32" s="228" t="s">
        <v>84</v>
      </c>
    </row>
    <row r="33" spans="4:18" s="17" customFormat="1" ht="15.75" customHeight="1">
      <c r="D33" s="230"/>
      <c r="E33" s="230" t="s">
        <v>170</v>
      </c>
      <c r="G33" s="231">
        <v>632</v>
      </c>
      <c r="P33" s="230" t="s">
        <v>80</v>
      </c>
      <c r="Q33" s="230" t="s">
        <v>171</v>
      </c>
      <c r="R33" s="230" t="s">
        <v>84</v>
      </c>
    </row>
    <row r="34" spans="1:16" s="17" customFormat="1" ht="13.5" customHeight="1">
      <c r="A34" s="220" t="s">
        <v>190</v>
      </c>
      <c r="B34" s="220" t="s">
        <v>79</v>
      </c>
      <c r="C34" s="220" t="s">
        <v>213</v>
      </c>
      <c r="D34" s="17" t="s">
        <v>231</v>
      </c>
      <c r="E34" s="221" t="s">
        <v>232</v>
      </c>
      <c r="F34" s="220" t="s">
        <v>182</v>
      </c>
      <c r="G34" s="222">
        <v>415</v>
      </c>
      <c r="H34" s="223"/>
      <c r="I34" s="223">
        <f>ROUND(G34*H34,2)</f>
        <v>0</v>
      </c>
      <c r="J34" s="224">
        <v>0</v>
      </c>
      <c r="K34" s="222">
        <f>G34*J34</f>
        <v>0</v>
      </c>
      <c r="L34" s="224">
        <v>0.504</v>
      </c>
      <c r="M34" s="222">
        <f>G34*L34</f>
        <v>209.16</v>
      </c>
      <c r="N34" s="927" t="s">
        <v>1159</v>
      </c>
      <c r="O34" s="225">
        <v>4</v>
      </c>
      <c r="P34" s="17" t="s">
        <v>80</v>
      </c>
    </row>
    <row r="35" spans="4:18" s="17" customFormat="1" ht="15.75" customHeight="1">
      <c r="D35" s="228"/>
      <c r="E35" s="228" t="s">
        <v>233</v>
      </c>
      <c r="G35" s="229">
        <v>316</v>
      </c>
      <c r="P35" s="228" t="s">
        <v>80</v>
      </c>
      <c r="Q35" s="228" t="s">
        <v>80</v>
      </c>
      <c r="R35" s="228" t="s">
        <v>84</v>
      </c>
    </row>
    <row r="36" spans="4:18" s="17" customFormat="1" ht="15.75" customHeight="1">
      <c r="D36" s="228"/>
      <c r="E36" s="228" t="s">
        <v>234</v>
      </c>
      <c r="G36" s="229">
        <v>99</v>
      </c>
      <c r="P36" s="228" t="s">
        <v>80</v>
      </c>
      <c r="Q36" s="228" t="s">
        <v>80</v>
      </c>
      <c r="R36" s="228" t="s">
        <v>84</v>
      </c>
    </row>
    <row r="37" spans="4:18" s="17" customFormat="1" ht="15.75" customHeight="1">
      <c r="D37" s="230"/>
      <c r="E37" s="230" t="s">
        <v>170</v>
      </c>
      <c r="G37" s="231">
        <v>415</v>
      </c>
      <c r="P37" s="230" t="s">
        <v>80</v>
      </c>
      <c r="Q37" s="230" t="s">
        <v>171</v>
      </c>
      <c r="R37" s="230" t="s">
        <v>84</v>
      </c>
    </row>
    <row r="38" spans="1:16" s="17" customFormat="1" ht="13.5" customHeight="1">
      <c r="A38" s="220" t="s">
        <v>196</v>
      </c>
      <c r="B38" s="220" t="s">
        <v>79</v>
      </c>
      <c r="C38" s="220" t="s">
        <v>213</v>
      </c>
      <c r="D38" s="17" t="s">
        <v>235</v>
      </c>
      <c r="E38" s="221" t="s">
        <v>236</v>
      </c>
      <c r="F38" s="220" t="s">
        <v>182</v>
      </c>
      <c r="G38" s="222">
        <v>6546</v>
      </c>
      <c r="H38" s="223"/>
      <c r="I38" s="223">
        <f>ROUND(G38*H38,2)</f>
        <v>0</v>
      </c>
      <c r="J38" s="224">
        <v>0</v>
      </c>
      <c r="K38" s="222">
        <f>G38*J38</f>
        <v>0</v>
      </c>
      <c r="L38" s="224">
        <v>0.13</v>
      </c>
      <c r="M38" s="222">
        <f>G38*L38</f>
        <v>850.98</v>
      </c>
      <c r="N38" s="927" t="s">
        <v>108</v>
      </c>
      <c r="O38" s="225">
        <v>4</v>
      </c>
      <c r="P38" s="17" t="s">
        <v>80</v>
      </c>
    </row>
    <row r="39" spans="4:18" s="17" customFormat="1" ht="15.75" customHeight="1">
      <c r="D39" s="226"/>
      <c r="E39" s="226" t="s">
        <v>168</v>
      </c>
      <c r="G39" s="227"/>
      <c r="P39" s="226" t="s">
        <v>80</v>
      </c>
      <c r="Q39" s="226" t="s">
        <v>7</v>
      </c>
      <c r="R39" s="226" t="s">
        <v>84</v>
      </c>
    </row>
    <row r="40" spans="4:18" s="17" customFormat="1" ht="15.75" customHeight="1">
      <c r="D40" s="226"/>
      <c r="E40" s="226" t="s">
        <v>237</v>
      </c>
      <c r="G40" s="227"/>
      <c r="P40" s="226" t="s">
        <v>80</v>
      </c>
      <c r="Q40" s="226" t="s">
        <v>7</v>
      </c>
      <c r="R40" s="226" t="s">
        <v>84</v>
      </c>
    </row>
    <row r="41" spans="4:18" s="17" customFormat="1" ht="15.75" customHeight="1">
      <c r="D41" s="226"/>
      <c r="E41" s="226" t="s">
        <v>238</v>
      </c>
      <c r="G41" s="227"/>
      <c r="P41" s="226" t="s">
        <v>80</v>
      </c>
      <c r="Q41" s="226" t="s">
        <v>7</v>
      </c>
      <c r="R41" s="226" t="s">
        <v>84</v>
      </c>
    </row>
    <row r="42" spans="4:18" s="17" customFormat="1" ht="15.75" customHeight="1">
      <c r="D42" s="226"/>
      <c r="E42" s="226" t="s">
        <v>239</v>
      </c>
      <c r="G42" s="227"/>
      <c r="P42" s="226" t="s">
        <v>80</v>
      </c>
      <c r="Q42" s="226" t="s">
        <v>7</v>
      </c>
      <c r="R42" s="226" t="s">
        <v>84</v>
      </c>
    </row>
    <row r="43" spans="4:18" s="17" customFormat="1" ht="15.75" customHeight="1">
      <c r="D43" s="228"/>
      <c r="E43" s="228" t="s">
        <v>240</v>
      </c>
      <c r="G43" s="229">
        <v>2228</v>
      </c>
      <c r="P43" s="228" t="s">
        <v>80</v>
      </c>
      <c r="Q43" s="228" t="s">
        <v>80</v>
      </c>
      <c r="R43" s="228" t="s">
        <v>84</v>
      </c>
    </row>
    <row r="44" spans="4:18" s="17" customFormat="1" ht="15.75" customHeight="1">
      <c r="D44" s="228"/>
      <c r="E44" s="228" t="s">
        <v>241</v>
      </c>
      <c r="G44" s="229">
        <v>632</v>
      </c>
      <c r="P44" s="228" t="s">
        <v>80</v>
      </c>
      <c r="Q44" s="228" t="s">
        <v>80</v>
      </c>
      <c r="R44" s="228" t="s">
        <v>84</v>
      </c>
    </row>
    <row r="45" spans="4:18" s="17" customFormat="1" ht="15.75" customHeight="1">
      <c r="D45" s="228"/>
      <c r="E45" s="228" t="s">
        <v>242</v>
      </c>
      <c r="G45" s="229">
        <v>660</v>
      </c>
      <c r="P45" s="228" t="s">
        <v>80</v>
      </c>
      <c r="Q45" s="228" t="s">
        <v>80</v>
      </c>
      <c r="R45" s="228" t="s">
        <v>84</v>
      </c>
    </row>
    <row r="46" spans="4:18" s="17" customFormat="1" ht="15.75" customHeight="1">
      <c r="D46" s="228"/>
      <c r="E46" s="228" t="s">
        <v>243</v>
      </c>
      <c r="G46" s="229">
        <v>641</v>
      </c>
      <c r="P46" s="228" t="s">
        <v>80</v>
      </c>
      <c r="Q46" s="228" t="s">
        <v>80</v>
      </c>
      <c r="R46" s="228" t="s">
        <v>84</v>
      </c>
    </row>
    <row r="47" spans="4:18" s="17" customFormat="1" ht="15.75" customHeight="1">
      <c r="D47" s="228"/>
      <c r="E47" s="228" t="s">
        <v>244</v>
      </c>
      <c r="G47" s="229">
        <v>434</v>
      </c>
      <c r="P47" s="228" t="s">
        <v>80</v>
      </c>
      <c r="Q47" s="228" t="s">
        <v>80</v>
      </c>
      <c r="R47" s="228" t="s">
        <v>84</v>
      </c>
    </row>
    <row r="48" spans="4:18" s="17" customFormat="1" ht="15.75" customHeight="1">
      <c r="D48" s="228"/>
      <c r="E48" s="228" t="s">
        <v>245</v>
      </c>
      <c r="G48" s="229">
        <v>154</v>
      </c>
      <c r="P48" s="228" t="s">
        <v>80</v>
      </c>
      <c r="Q48" s="228" t="s">
        <v>80</v>
      </c>
      <c r="R48" s="228" t="s">
        <v>84</v>
      </c>
    </row>
    <row r="49" spans="4:18" s="17" customFormat="1" ht="15.75" customHeight="1">
      <c r="D49" s="228"/>
      <c r="E49" s="228" t="s">
        <v>234</v>
      </c>
      <c r="G49" s="229">
        <v>99</v>
      </c>
      <c r="P49" s="228" t="s">
        <v>80</v>
      </c>
      <c r="Q49" s="228" t="s">
        <v>80</v>
      </c>
      <c r="R49" s="228" t="s">
        <v>84</v>
      </c>
    </row>
    <row r="50" spans="4:18" s="17" customFormat="1" ht="15.75" customHeight="1">
      <c r="D50" s="228"/>
      <c r="E50" s="228" t="s">
        <v>246</v>
      </c>
      <c r="G50" s="229">
        <v>1371</v>
      </c>
      <c r="P50" s="228" t="s">
        <v>80</v>
      </c>
      <c r="Q50" s="228" t="s">
        <v>80</v>
      </c>
      <c r="R50" s="228" t="s">
        <v>84</v>
      </c>
    </row>
    <row r="51" spans="4:18" s="17" customFormat="1" ht="15.75" customHeight="1">
      <c r="D51" s="228"/>
      <c r="E51" s="228" t="s">
        <v>247</v>
      </c>
      <c r="G51" s="229">
        <v>57</v>
      </c>
      <c r="P51" s="228" t="s">
        <v>80</v>
      </c>
      <c r="Q51" s="228" t="s">
        <v>80</v>
      </c>
      <c r="R51" s="228" t="s">
        <v>84</v>
      </c>
    </row>
    <row r="52" spans="4:18" s="17" customFormat="1" ht="15.75" customHeight="1">
      <c r="D52" s="228"/>
      <c r="E52" s="228" t="s">
        <v>223</v>
      </c>
      <c r="G52" s="229">
        <v>270</v>
      </c>
      <c r="P52" s="228" t="s">
        <v>80</v>
      </c>
      <c r="Q52" s="228" t="s">
        <v>80</v>
      </c>
      <c r="R52" s="228" t="s">
        <v>84</v>
      </c>
    </row>
    <row r="53" spans="4:18" s="17" customFormat="1" ht="15.75" customHeight="1">
      <c r="D53" s="230"/>
      <c r="E53" s="230" t="s">
        <v>170</v>
      </c>
      <c r="G53" s="231">
        <v>6546</v>
      </c>
      <c r="P53" s="230" t="s">
        <v>80</v>
      </c>
      <c r="Q53" s="230" t="s">
        <v>171</v>
      </c>
      <c r="R53" s="230" t="s">
        <v>84</v>
      </c>
    </row>
    <row r="54" spans="1:16" s="17" customFormat="1" ht="13.5" customHeight="1">
      <c r="A54" s="220" t="s">
        <v>201</v>
      </c>
      <c r="B54" s="220" t="s">
        <v>79</v>
      </c>
      <c r="C54" s="220" t="s">
        <v>213</v>
      </c>
      <c r="D54" s="17" t="s">
        <v>248</v>
      </c>
      <c r="E54" s="221" t="s">
        <v>249</v>
      </c>
      <c r="F54" s="220" t="s">
        <v>182</v>
      </c>
      <c r="G54" s="222">
        <v>3517</v>
      </c>
      <c r="H54" s="223"/>
      <c r="I54" s="223">
        <f>ROUND(G54*H54,2)</f>
        <v>0</v>
      </c>
      <c r="J54" s="224">
        <v>0</v>
      </c>
      <c r="K54" s="222">
        <f>G54*J54</f>
        <v>0</v>
      </c>
      <c r="L54" s="224">
        <v>0.235</v>
      </c>
      <c r="M54" s="222">
        <f>G54*L54</f>
        <v>826.495</v>
      </c>
      <c r="N54" s="927" t="s">
        <v>108</v>
      </c>
      <c r="O54" s="225">
        <v>4</v>
      </c>
      <c r="P54" s="17" t="s">
        <v>80</v>
      </c>
    </row>
    <row r="55" spans="4:18" s="17" customFormat="1" ht="15.75" customHeight="1">
      <c r="D55" s="226"/>
      <c r="E55" s="226" t="s">
        <v>168</v>
      </c>
      <c r="G55" s="227"/>
      <c r="P55" s="226" t="s">
        <v>80</v>
      </c>
      <c r="Q55" s="226" t="s">
        <v>7</v>
      </c>
      <c r="R55" s="226" t="s">
        <v>84</v>
      </c>
    </row>
    <row r="56" spans="4:18" s="17" customFormat="1" ht="15.75" customHeight="1">
      <c r="D56" s="226"/>
      <c r="E56" s="226" t="s">
        <v>237</v>
      </c>
      <c r="G56" s="227"/>
      <c r="P56" s="226" t="s">
        <v>80</v>
      </c>
      <c r="Q56" s="226" t="s">
        <v>7</v>
      </c>
      <c r="R56" s="226" t="s">
        <v>84</v>
      </c>
    </row>
    <row r="57" spans="4:18" s="17" customFormat="1" ht="15.75" customHeight="1">
      <c r="D57" s="226"/>
      <c r="E57" s="226" t="s">
        <v>238</v>
      </c>
      <c r="G57" s="227"/>
      <c r="P57" s="226" t="s">
        <v>80</v>
      </c>
      <c r="Q57" s="226" t="s">
        <v>7</v>
      </c>
      <c r="R57" s="226" t="s">
        <v>84</v>
      </c>
    </row>
    <row r="58" spans="4:18" s="17" customFormat="1" ht="15.75" customHeight="1">
      <c r="D58" s="226"/>
      <c r="E58" s="226" t="s">
        <v>239</v>
      </c>
      <c r="G58" s="227"/>
      <c r="P58" s="226" t="s">
        <v>80</v>
      </c>
      <c r="Q58" s="226" t="s">
        <v>7</v>
      </c>
      <c r="R58" s="226" t="s">
        <v>84</v>
      </c>
    </row>
    <row r="59" spans="4:18" s="17" customFormat="1" ht="15.75" customHeight="1">
      <c r="D59" s="228"/>
      <c r="E59" s="228" t="s">
        <v>230</v>
      </c>
      <c r="G59" s="229">
        <v>632</v>
      </c>
      <c r="P59" s="228" t="s">
        <v>80</v>
      </c>
      <c r="Q59" s="228" t="s">
        <v>80</v>
      </c>
      <c r="R59" s="228" t="s">
        <v>84</v>
      </c>
    </row>
    <row r="60" spans="4:18" s="17" customFormat="1" ht="15.75" customHeight="1">
      <c r="D60" s="228"/>
      <c r="E60" s="228" t="s">
        <v>250</v>
      </c>
      <c r="G60" s="229">
        <v>1064</v>
      </c>
      <c r="P60" s="228" t="s">
        <v>80</v>
      </c>
      <c r="Q60" s="228" t="s">
        <v>80</v>
      </c>
      <c r="R60" s="228" t="s">
        <v>84</v>
      </c>
    </row>
    <row r="61" spans="4:18" s="17" customFormat="1" ht="15.75" customHeight="1">
      <c r="D61" s="228"/>
      <c r="E61" s="228" t="s">
        <v>246</v>
      </c>
      <c r="G61" s="229">
        <v>1371</v>
      </c>
      <c r="P61" s="228" t="s">
        <v>80</v>
      </c>
      <c r="Q61" s="228" t="s">
        <v>80</v>
      </c>
      <c r="R61" s="228" t="s">
        <v>84</v>
      </c>
    </row>
    <row r="62" spans="4:18" s="17" customFormat="1" ht="15.75" customHeight="1">
      <c r="D62" s="228"/>
      <c r="E62" s="228" t="s">
        <v>223</v>
      </c>
      <c r="G62" s="229">
        <v>270</v>
      </c>
      <c r="P62" s="228" t="s">
        <v>80</v>
      </c>
      <c r="Q62" s="228" t="s">
        <v>80</v>
      </c>
      <c r="R62" s="228" t="s">
        <v>84</v>
      </c>
    </row>
    <row r="63" spans="4:18" s="17" customFormat="1" ht="15.75" customHeight="1">
      <c r="D63" s="228"/>
      <c r="E63" s="228" t="s">
        <v>224</v>
      </c>
      <c r="G63" s="229">
        <v>180</v>
      </c>
      <c r="P63" s="228" t="s">
        <v>80</v>
      </c>
      <c r="Q63" s="228" t="s">
        <v>80</v>
      </c>
      <c r="R63" s="228" t="s">
        <v>84</v>
      </c>
    </row>
    <row r="64" spans="4:18" s="17" customFormat="1" ht="15.75" customHeight="1">
      <c r="D64" s="230"/>
      <c r="E64" s="230" t="s">
        <v>170</v>
      </c>
      <c r="G64" s="231">
        <v>3517</v>
      </c>
      <c r="P64" s="230" t="s">
        <v>80</v>
      </c>
      <c r="Q64" s="230" t="s">
        <v>171</v>
      </c>
      <c r="R64" s="230" t="s">
        <v>84</v>
      </c>
    </row>
    <row r="65" spans="1:16" s="17" customFormat="1" ht="13.5" customHeight="1">
      <c r="A65" s="220" t="s">
        <v>204</v>
      </c>
      <c r="B65" s="220" t="s">
        <v>79</v>
      </c>
      <c r="C65" s="220" t="s">
        <v>213</v>
      </c>
      <c r="D65" s="17" t="s">
        <v>251</v>
      </c>
      <c r="E65" s="221" t="s">
        <v>252</v>
      </c>
      <c r="F65" s="220" t="s">
        <v>182</v>
      </c>
      <c r="G65" s="222">
        <v>975</v>
      </c>
      <c r="H65" s="223"/>
      <c r="I65" s="223">
        <f>ROUND(G65*H65,2)</f>
        <v>0</v>
      </c>
      <c r="J65" s="224">
        <v>0</v>
      </c>
      <c r="K65" s="222">
        <f>G65*J65</f>
        <v>0</v>
      </c>
      <c r="L65" s="224">
        <v>0.4</v>
      </c>
      <c r="M65" s="222">
        <f>G65*L65</f>
        <v>390</v>
      </c>
      <c r="N65" s="927" t="s">
        <v>108</v>
      </c>
      <c r="O65" s="225">
        <v>4</v>
      </c>
      <c r="P65" s="17" t="s">
        <v>80</v>
      </c>
    </row>
    <row r="66" spans="4:18" s="17" customFormat="1" ht="15.75" customHeight="1">
      <c r="D66" s="226"/>
      <c r="E66" s="226" t="s">
        <v>168</v>
      </c>
      <c r="G66" s="227"/>
      <c r="P66" s="226" t="s">
        <v>80</v>
      </c>
      <c r="Q66" s="226" t="s">
        <v>7</v>
      </c>
      <c r="R66" s="226" t="s">
        <v>84</v>
      </c>
    </row>
    <row r="67" spans="4:18" s="17" customFormat="1" ht="15.75" customHeight="1">
      <c r="D67" s="226"/>
      <c r="E67" s="226" t="s">
        <v>237</v>
      </c>
      <c r="G67" s="227"/>
      <c r="P67" s="226" t="s">
        <v>80</v>
      </c>
      <c r="Q67" s="226" t="s">
        <v>7</v>
      </c>
      <c r="R67" s="226" t="s">
        <v>84</v>
      </c>
    </row>
    <row r="68" spans="4:18" s="17" customFormat="1" ht="15.75" customHeight="1">
      <c r="D68" s="226"/>
      <c r="E68" s="226" t="s">
        <v>238</v>
      </c>
      <c r="G68" s="227"/>
      <c r="P68" s="226" t="s">
        <v>80</v>
      </c>
      <c r="Q68" s="226" t="s">
        <v>7</v>
      </c>
      <c r="R68" s="226" t="s">
        <v>84</v>
      </c>
    </row>
    <row r="69" spans="4:18" s="17" customFormat="1" ht="15.75" customHeight="1">
      <c r="D69" s="226"/>
      <c r="E69" s="226" t="s">
        <v>239</v>
      </c>
      <c r="G69" s="227"/>
      <c r="P69" s="226" t="s">
        <v>80</v>
      </c>
      <c r="Q69" s="226" t="s">
        <v>7</v>
      </c>
      <c r="R69" s="226" t="s">
        <v>84</v>
      </c>
    </row>
    <row r="70" spans="4:18" s="17" customFormat="1" ht="15.75" customHeight="1">
      <c r="D70" s="228"/>
      <c r="E70" s="228" t="s">
        <v>243</v>
      </c>
      <c r="G70" s="229">
        <v>641</v>
      </c>
      <c r="P70" s="228" t="s">
        <v>80</v>
      </c>
      <c r="Q70" s="228" t="s">
        <v>80</v>
      </c>
      <c r="R70" s="228" t="s">
        <v>84</v>
      </c>
    </row>
    <row r="71" spans="4:18" s="17" customFormat="1" ht="15.75" customHeight="1">
      <c r="D71" s="228"/>
      <c r="E71" s="228" t="s">
        <v>245</v>
      </c>
      <c r="G71" s="229">
        <v>154</v>
      </c>
      <c r="P71" s="228" t="s">
        <v>80</v>
      </c>
      <c r="Q71" s="228" t="s">
        <v>80</v>
      </c>
      <c r="R71" s="228" t="s">
        <v>84</v>
      </c>
    </row>
    <row r="72" spans="4:18" s="17" customFormat="1" ht="15.75" customHeight="1">
      <c r="D72" s="228"/>
      <c r="E72" s="228" t="s">
        <v>224</v>
      </c>
      <c r="G72" s="229">
        <v>180</v>
      </c>
      <c r="P72" s="228" t="s">
        <v>80</v>
      </c>
      <c r="Q72" s="228" t="s">
        <v>80</v>
      </c>
      <c r="R72" s="228" t="s">
        <v>84</v>
      </c>
    </row>
    <row r="73" spans="4:18" s="17" customFormat="1" ht="15.75" customHeight="1">
      <c r="D73" s="230"/>
      <c r="E73" s="230" t="s">
        <v>170</v>
      </c>
      <c r="G73" s="231">
        <v>975</v>
      </c>
      <c r="P73" s="230" t="s">
        <v>80</v>
      </c>
      <c r="Q73" s="230" t="s">
        <v>171</v>
      </c>
      <c r="R73" s="230" t="s">
        <v>84</v>
      </c>
    </row>
    <row r="74" spans="1:16" s="17" customFormat="1" ht="13.5" customHeight="1">
      <c r="A74" s="220" t="s">
        <v>210</v>
      </c>
      <c r="B74" s="220" t="s">
        <v>79</v>
      </c>
      <c r="C74" s="220" t="s">
        <v>213</v>
      </c>
      <c r="D74" s="17" t="s">
        <v>253</v>
      </c>
      <c r="E74" s="221" t="s">
        <v>254</v>
      </c>
      <c r="F74" s="220" t="s">
        <v>182</v>
      </c>
      <c r="G74" s="222">
        <v>434</v>
      </c>
      <c r="H74" s="223"/>
      <c r="I74" s="223">
        <f>ROUND(G74*H74,2)</f>
        <v>0</v>
      </c>
      <c r="J74" s="224">
        <v>0</v>
      </c>
      <c r="K74" s="222">
        <f>G74*J74</f>
        <v>0</v>
      </c>
      <c r="L74" s="224">
        <v>0.56</v>
      </c>
      <c r="M74" s="222">
        <f>G74*L74</f>
        <v>243.04000000000002</v>
      </c>
      <c r="N74" s="927" t="s">
        <v>108</v>
      </c>
      <c r="O74" s="225">
        <v>4</v>
      </c>
      <c r="P74" s="17" t="s">
        <v>80</v>
      </c>
    </row>
    <row r="75" spans="4:18" s="17" customFormat="1" ht="15.75" customHeight="1">
      <c r="D75" s="226"/>
      <c r="E75" s="226" t="s">
        <v>168</v>
      </c>
      <c r="G75" s="227"/>
      <c r="P75" s="226" t="s">
        <v>80</v>
      </c>
      <c r="Q75" s="226" t="s">
        <v>7</v>
      </c>
      <c r="R75" s="226" t="s">
        <v>84</v>
      </c>
    </row>
    <row r="76" spans="4:18" s="17" customFormat="1" ht="15.75" customHeight="1">
      <c r="D76" s="226"/>
      <c r="E76" s="226" t="s">
        <v>237</v>
      </c>
      <c r="G76" s="227"/>
      <c r="P76" s="226" t="s">
        <v>80</v>
      </c>
      <c r="Q76" s="226" t="s">
        <v>7</v>
      </c>
      <c r="R76" s="226" t="s">
        <v>84</v>
      </c>
    </row>
    <row r="77" spans="4:18" s="17" customFormat="1" ht="15.75" customHeight="1">
      <c r="D77" s="226"/>
      <c r="E77" s="226" t="s">
        <v>238</v>
      </c>
      <c r="G77" s="227"/>
      <c r="P77" s="226" t="s">
        <v>80</v>
      </c>
      <c r="Q77" s="226" t="s">
        <v>7</v>
      </c>
      <c r="R77" s="226" t="s">
        <v>84</v>
      </c>
    </row>
    <row r="78" spans="4:18" s="17" customFormat="1" ht="15.75" customHeight="1">
      <c r="D78" s="226"/>
      <c r="E78" s="226" t="s">
        <v>239</v>
      </c>
      <c r="G78" s="227"/>
      <c r="P78" s="226" t="s">
        <v>80</v>
      </c>
      <c r="Q78" s="226" t="s">
        <v>7</v>
      </c>
      <c r="R78" s="226" t="s">
        <v>84</v>
      </c>
    </row>
    <row r="79" spans="4:18" s="17" customFormat="1" ht="15.75" customHeight="1">
      <c r="D79" s="228"/>
      <c r="E79" s="228" t="s">
        <v>244</v>
      </c>
      <c r="G79" s="229">
        <v>434</v>
      </c>
      <c r="P79" s="228" t="s">
        <v>80</v>
      </c>
      <c r="Q79" s="228" t="s">
        <v>80</v>
      </c>
      <c r="R79" s="228" t="s">
        <v>84</v>
      </c>
    </row>
    <row r="80" spans="4:18" s="17" customFormat="1" ht="15.75" customHeight="1">
      <c r="D80" s="230"/>
      <c r="E80" s="230" t="s">
        <v>170</v>
      </c>
      <c r="G80" s="231">
        <v>434</v>
      </c>
      <c r="P80" s="230" t="s">
        <v>80</v>
      </c>
      <c r="Q80" s="230" t="s">
        <v>171</v>
      </c>
      <c r="R80" s="230" t="s">
        <v>84</v>
      </c>
    </row>
    <row r="81" spans="1:16" s="17" customFormat="1" ht="24" customHeight="1">
      <c r="A81" s="220" t="s">
        <v>255</v>
      </c>
      <c r="B81" s="220" t="s">
        <v>79</v>
      </c>
      <c r="C81" s="220" t="s">
        <v>213</v>
      </c>
      <c r="D81" s="17" t="s">
        <v>256</v>
      </c>
      <c r="E81" s="221" t="s">
        <v>257</v>
      </c>
      <c r="F81" s="220" t="s">
        <v>182</v>
      </c>
      <c r="G81" s="222">
        <v>3926</v>
      </c>
      <c r="H81" s="223"/>
      <c r="I81" s="223">
        <f>ROUND(G81*H81,2)</f>
        <v>0</v>
      </c>
      <c r="J81" s="224">
        <v>3E-05</v>
      </c>
      <c r="K81" s="222">
        <f>G81*J81</f>
        <v>0.11778000000000001</v>
      </c>
      <c r="L81" s="224">
        <v>0.154</v>
      </c>
      <c r="M81" s="222">
        <f>G81*L81</f>
        <v>604.604</v>
      </c>
      <c r="N81" s="927" t="s">
        <v>108</v>
      </c>
      <c r="O81" s="225">
        <v>4</v>
      </c>
      <c r="P81" s="17" t="s">
        <v>80</v>
      </c>
    </row>
    <row r="82" spans="4:18" s="17" customFormat="1" ht="15.75" customHeight="1">
      <c r="D82" s="226"/>
      <c r="E82" s="226" t="s">
        <v>168</v>
      </c>
      <c r="G82" s="227"/>
      <c r="P82" s="226" t="s">
        <v>80</v>
      </c>
      <c r="Q82" s="226" t="s">
        <v>7</v>
      </c>
      <c r="R82" s="226" t="s">
        <v>84</v>
      </c>
    </row>
    <row r="83" spans="4:18" s="17" customFormat="1" ht="15.75" customHeight="1">
      <c r="D83" s="226"/>
      <c r="E83" s="226" t="s">
        <v>258</v>
      </c>
      <c r="G83" s="227"/>
      <c r="P83" s="226" t="s">
        <v>80</v>
      </c>
      <c r="Q83" s="226" t="s">
        <v>7</v>
      </c>
      <c r="R83" s="226" t="s">
        <v>84</v>
      </c>
    </row>
    <row r="84" spans="4:18" s="17" customFormat="1" ht="15.75" customHeight="1">
      <c r="D84" s="226"/>
      <c r="E84" s="226" t="s">
        <v>221</v>
      </c>
      <c r="G84" s="227"/>
      <c r="P84" s="226" t="s">
        <v>80</v>
      </c>
      <c r="Q84" s="226" t="s">
        <v>7</v>
      </c>
      <c r="R84" s="226" t="s">
        <v>84</v>
      </c>
    </row>
    <row r="85" spans="4:18" s="17" customFormat="1" ht="15.75" customHeight="1">
      <c r="D85" s="226"/>
      <c r="E85" s="226" t="s">
        <v>222</v>
      </c>
      <c r="G85" s="227"/>
      <c r="P85" s="226" t="s">
        <v>80</v>
      </c>
      <c r="Q85" s="226" t="s">
        <v>7</v>
      </c>
      <c r="R85" s="226" t="s">
        <v>84</v>
      </c>
    </row>
    <row r="86" spans="4:18" s="17" customFormat="1" ht="15.75" customHeight="1">
      <c r="D86" s="228"/>
      <c r="E86" s="228" t="s">
        <v>230</v>
      </c>
      <c r="G86" s="229">
        <v>632</v>
      </c>
      <c r="P86" s="228" t="s">
        <v>80</v>
      </c>
      <c r="Q86" s="228" t="s">
        <v>80</v>
      </c>
      <c r="R86" s="228" t="s">
        <v>84</v>
      </c>
    </row>
    <row r="87" spans="4:18" s="17" customFormat="1" ht="15.75" customHeight="1">
      <c r="D87" s="228"/>
      <c r="E87" s="228" t="s">
        <v>250</v>
      </c>
      <c r="G87" s="229">
        <v>1064</v>
      </c>
      <c r="P87" s="228" t="s">
        <v>80</v>
      </c>
      <c r="Q87" s="228" t="s">
        <v>80</v>
      </c>
      <c r="R87" s="228" t="s">
        <v>84</v>
      </c>
    </row>
    <row r="88" spans="4:18" s="17" customFormat="1" ht="15.75" customHeight="1">
      <c r="D88" s="228"/>
      <c r="E88" s="228" t="s">
        <v>259</v>
      </c>
      <c r="G88" s="229">
        <v>220</v>
      </c>
      <c r="P88" s="228" t="s">
        <v>80</v>
      </c>
      <c r="Q88" s="228" t="s">
        <v>80</v>
      </c>
      <c r="R88" s="228" t="s">
        <v>84</v>
      </c>
    </row>
    <row r="89" spans="4:18" s="17" customFormat="1" ht="15.75" customHeight="1">
      <c r="D89" s="228"/>
      <c r="E89" s="228" t="s">
        <v>243</v>
      </c>
      <c r="G89" s="229">
        <v>641</v>
      </c>
      <c r="P89" s="228" t="s">
        <v>80</v>
      </c>
      <c r="Q89" s="228" t="s">
        <v>80</v>
      </c>
      <c r="R89" s="228" t="s">
        <v>84</v>
      </c>
    </row>
    <row r="90" spans="4:18" s="17" customFormat="1" ht="15.75" customHeight="1">
      <c r="D90" s="228"/>
      <c r="E90" s="228" t="s">
        <v>244</v>
      </c>
      <c r="G90" s="229">
        <v>434</v>
      </c>
      <c r="P90" s="228" t="s">
        <v>80</v>
      </c>
      <c r="Q90" s="228" t="s">
        <v>80</v>
      </c>
      <c r="R90" s="228" t="s">
        <v>84</v>
      </c>
    </row>
    <row r="91" spans="4:18" s="17" customFormat="1" ht="15.75" customHeight="1">
      <c r="D91" s="228"/>
      <c r="E91" s="228" t="s">
        <v>233</v>
      </c>
      <c r="G91" s="229">
        <v>316</v>
      </c>
      <c r="P91" s="228" t="s">
        <v>80</v>
      </c>
      <c r="Q91" s="228" t="s">
        <v>80</v>
      </c>
      <c r="R91" s="228" t="s">
        <v>84</v>
      </c>
    </row>
    <row r="92" spans="4:18" s="17" customFormat="1" ht="15.75" customHeight="1">
      <c r="D92" s="228"/>
      <c r="E92" s="228" t="s">
        <v>245</v>
      </c>
      <c r="G92" s="229">
        <v>154</v>
      </c>
      <c r="P92" s="228" t="s">
        <v>80</v>
      </c>
      <c r="Q92" s="228" t="s">
        <v>80</v>
      </c>
      <c r="R92" s="228" t="s">
        <v>84</v>
      </c>
    </row>
    <row r="93" spans="4:18" s="17" customFormat="1" ht="15.75" customHeight="1">
      <c r="D93" s="228"/>
      <c r="E93" s="228" t="s">
        <v>234</v>
      </c>
      <c r="G93" s="229">
        <v>99</v>
      </c>
      <c r="P93" s="228" t="s">
        <v>80</v>
      </c>
      <c r="Q93" s="228" t="s">
        <v>80</v>
      </c>
      <c r="R93" s="228" t="s">
        <v>84</v>
      </c>
    </row>
    <row r="94" spans="4:18" s="17" customFormat="1" ht="15.75" customHeight="1">
      <c r="D94" s="228"/>
      <c r="E94" s="228" t="s">
        <v>227</v>
      </c>
      <c r="G94" s="229">
        <v>366</v>
      </c>
      <c r="P94" s="228" t="s">
        <v>80</v>
      </c>
      <c r="Q94" s="228" t="s">
        <v>80</v>
      </c>
      <c r="R94" s="228" t="s">
        <v>84</v>
      </c>
    </row>
    <row r="95" spans="4:18" s="17" customFormat="1" ht="15.75" customHeight="1">
      <c r="D95" s="230"/>
      <c r="E95" s="230" t="s">
        <v>170</v>
      </c>
      <c r="G95" s="231">
        <v>3926</v>
      </c>
      <c r="P95" s="230" t="s">
        <v>80</v>
      </c>
      <c r="Q95" s="230" t="s">
        <v>171</v>
      </c>
      <c r="R95" s="230" t="s">
        <v>84</v>
      </c>
    </row>
    <row r="96" spans="1:16" s="17" customFormat="1" ht="24" customHeight="1">
      <c r="A96" s="220" t="s">
        <v>260</v>
      </c>
      <c r="B96" s="220" t="s">
        <v>79</v>
      </c>
      <c r="C96" s="220" t="s">
        <v>213</v>
      </c>
      <c r="D96" s="17" t="s">
        <v>261</v>
      </c>
      <c r="E96" s="221" t="s">
        <v>262</v>
      </c>
      <c r="F96" s="220" t="s">
        <v>182</v>
      </c>
      <c r="G96" s="222">
        <v>2228</v>
      </c>
      <c r="H96" s="223"/>
      <c r="I96" s="223">
        <f>ROUND(G96*H96,2)</f>
        <v>0</v>
      </c>
      <c r="J96" s="224">
        <v>3E-05</v>
      </c>
      <c r="K96" s="222">
        <f>G96*J96</f>
        <v>0.06684</v>
      </c>
      <c r="L96" s="224">
        <v>0.154</v>
      </c>
      <c r="M96" s="222">
        <f>G96*L96</f>
        <v>343.112</v>
      </c>
      <c r="N96" s="927" t="s">
        <v>108</v>
      </c>
      <c r="O96" s="225">
        <v>4</v>
      </c>
      <c r="P96" s="17" t="s">
        <v>80</v>
      </c>
    </row>
    <row r="97" spans="4:18" s="17" customFormat="1" ht="15.75" customHeight="1">
      <c r="D97" s="226"/>
      <c r="E97" s="226" t="s">
        <v>168</v>
      </c>
      <c r="G97" s="227"/>
      <c r="P97" s="226" t="s">
        <v>80</v>
      </c>
      <c r="Q97" s="226" t="s">
        <v>7</v>
      </c>
      <c r="R97" s="226" t="s">
        <v>84</v>
      </c>
    </row>
    <row r="98" spans="4:18" s="17" customFormat="1" ht="15.75" customHeight="1">
      <c r="D98" s="226"/>
      <c r="E98" s="226" t="s">
        <v>263</v>
      </c>
      <c r="G98" s="227"/>
      <c r="P98" s="226" t="s">
        <v>80</v>
      </c>
      <c r="Q98" s="226" t="s">
        <v>7</v>
      </c>
      <c r="R98" s="226" t="s">
        <v>84</v>
      </c>
    </row>
    <row r="99" spans="4:18" s="17" customFormat="1" ht="15.75" customHeight="1">
      <c r="D99" s="226"/>
      <c r="E99" s="226" t="s">
        <v>221</v>
      </c>
      <c r="G99" s="227"/>
      <c r="P99" s="226" t="s">
        <v>80</v>
      </c>
      <c r="Q99" s="226" t="s">
        <v>7</v>
      </c>
      <c r="R99" s="226" t="s">
        <v>84</v>
      </c>
    </row>
    <row r="100" spans="4:18" s="17" customFormat="1" ht="15.75" customHeight="1">
      <c r="D100" s="226"/>
      <c r="E100" s="226" t="s">
        <v>222</v>
      </c>
      <c r="G100" s="227"/>
      <c r="P100" s="226" t="s">
        <v>80</v>
      </c>
      <c r="Q100" s="226" t="s">
        <v>7</v>
      </c>
      <c r="R100" s="226" t="s">
        <v>84</v>
      </c>
    </row>
    <row r="101" spans="4:18" s="17" customFormat="1" ht="15.75" customHeight="1">
      <c r="D101" s="228"/>
      <c r="E101" s="228" t="s">
        <v>240</v>
      </c>
      <c r="G101" s="229">
        <v>2228</v>
      </c>
      <c r="P101" s="228" t="s">
        <v>80</v>
      </c>
      <c r="Q101" s="228" t="s">
        <v>80</v>
      </c>
      <c r="R101" s="228" t="s">
        <v>84</v>
      </c>
    </row>
    <row r="102" spans="4:18" s="17" customFormat="1" ht="15.75" customHeight="1">
      <c r="D102" s="230"/>
      <c r="E102" s="230" t="s">
        <v>170</v>
      </c>
      <c r="G102" s="231">
        <v>2228</v>
      </c>
      <c r="P102" s="230" t="s">
        <v>80</v>
      </c>
      <c r="Q102" s="230" t="s">
        <v>171</v>
      </c>
      <c r="R102" s="230" t="s">
        <v>84</v>
      </c>
    </row>
    <row r="103" spans="1:16" s="17" customFormat="1" ht="13.5" customHeight="1">
      <c r="A103" s="220" t="s">
        <v>264</v>
      </c>
      <c r="B103" s="220" t="s">
        <v>79</v>
      </c>
      <c r="C103" s="220" t="s">
        <v>213</v>
      </c>
      <c r="D103" s="17" t="s">
        <v>265</v>
      </c>
      <c r="E103" s="221" t="s">
        <v>266</v>
      </c>
      <c r="F103" s="220" t="s">
        <v>267</v>
      </c>
      <c r="G103" s="222">
        <v>8</v>
      </c>
      <c r="H103" s="223"/>
      <c r="I103" s="223">
        <f>ROUND(G103*H103,2)</f>
        <v>0</v>
      </c>
      <c r="J103" s="224">
        <v>0</v>
      </c>
      <c r="K103" s="222">
        <f>G103*J103</f>
        <v>0</v>
      </c>
      <c r="L103" s="224">
        <v>0.23</v>
      </c>
      <c r="M103" s="222">
        <f>G103*L103</f>
        <v>1.84</v>
      </c>
      <c r="N103" s="927" t="s">
        <v>108</v>
      </c>
      <c r="O103" s="225">
        <v>4</v>
      </c>
      <c r="P103" s="17" t="s">
        <v>80</v>
      </c>
    </row>
    <row r="104" spans="1:16" s="17" customFormat="1" ht="13.5" customHeight="1">
      <c r="A104" s="220" t="s">
        <v>268</v>
      </c>
      <c r="B104" s="220" t="s">
        <v>79</v>
      </c>
      <c r="C104" s="220" t="s">
        <v>191</v>
      </c>
      <c r="D104" s="17" t="s">
        <v>269</v>
      </c>
      <c r="E104" s="221" t="s">
        <v>270</v>
      </c>
      <c r="F104" s="220" t="s">
        <v>271</v>
      </c>
      <c r="G104" s="222">
        <v>489.716</v>
      </c>
      <c r="H104" s="223"/>
      <c r="I104" s="223">
        <f>ROUND(G104*H104,2)</f>
        <v>0</v>
      </c>
      <c r="J104" s="224">
        <v>0</v>
      </c>
      <c r="K104" s="222">
        <f>G104*J104</f>
        <v>0</v>
      </c>
      <c r="L104" s="224">
        <v>0</v>
      </c>
      <c r="M104" s="222">
        <f>G104*L104</f>
        <v>0</v>
      </c>
      <c r="N104" s="927" t="s">
        <v>1159</v>
      </c>
      <c r="O104" s="225">
        <v>4</v>
      </c>
      <c r="P104" s="17" t="s">
        <v>80</v>
      </c>
    </row>
    <row r="105" spans="4:18" s="17" customFormat="1" ht="15.75" customHeight="1">
      <c r="D105" s="226"/>
      <c r="E105" s="226" t="s">
        <v>272</v>
      </c>
      <c r="G105" s="227"/>
      <c r="P105" s="226" t="s">
        <v>80</v>
      </c>
      <c r="Q105" s="226" t="s">
        <v>7</v>
      </c>
      <c r="R105" s="226" t="s">
        <v>84</v>
      </c>
    </row>
    <row r="106" spans="4:18" s="17" customFormat="1" ht="15.75" customHeight="1">
      <c r="D106" s="228"/>
      <c r="E106" s="228" t="s">
        <v>273</v>
      </c>
      <c r="G106" s="229">
        <v>406.9125</v>
      </c>
      <c r="P106" s="228" t="s">
        <v>80</v>
      </c>
      <c r="Q106" s="228" t="s">
        <v>80</v>
      </c>
      <c r="R106" s="228" t="s">
        <v>84</v>
      </c>
    </row>
    <row r="107" spans="4:18" s="17" customFormat="1" ht="15.75" customHeight="1">
      <c r="D107" s="228"/>
      <c r="E107" s="228" t="s">
        <v>274</v>
      </c>
      <c r="G107" s="229">
        <v>82.803</v>
      </c>
      <c r="P107" s="228" t="s">
        <v>80</v>
      </c>
      <c r="Q107" s="228" t="s">
        <v>80</v>
      </c>
      <c r="R107" s="228" t="s">
        <v>84</v>
      </c>
    </row>
    <row r="108" spans="4:18" s="17" customFormat="1" ht="15.75" customHeight="1">
      <c r="D108" s="230"/>
      <c r="E108" s="230" t="s">
        <v>170</v>
      </c>
      <c r="G108" s="231">
        <v>489.7155</v>
      </c>
      <c r="P108" s="230" t="s">
        <v>80</v>
      </c>
      <c r="Q108" s="230" t="s">
        <v>171</v>
      </c>
      <c r="R108" s="230" t="s">
        <v>84</v>
      </c>
    </row>
    <row r="109" spans="1:16" s="17" customFormat="1" ht="13.5" customHeight="1">
      <c r="A109" s="220" t="s">
        <v>275</v>
      </c>
      <c r="B109" s="220" t="s">
        <v>79</v>
      </c>
      <c r="C109" s="220" t="s">
        <v>191</v>
      </c>
      <c r="D109" s="17" t="s">
        <v>269</v>
      </c>
      <c r="E109" s="221" t="s">
        <v>270</v>
      </c>
      <c r="F109" s="220" t="s">
        <v>271</v>
      </c>
      <c r="G109" s="222">
        <v>929.9</v>
      </c>
      <c r="H109" s="223"/>
      <c r="I109" s="223">
        <f>ROUND(G109*H109,2)</f>
        <v>0</v>
      </c>
      <c r="J109" s="224">
        <v>0</v>
      </c>
      <c r="K109" s="222">
        <f>G109*J109</f>
        <v>0</v>
      </c>
      <c r="L109" s="224">
        <v>0</v>
      </c>
      <c r="M109" s="222">
        <f>G109*L109</f>
        <v>0</v>
      </c>
      <c r="N109" s="927" t="s">
        <v>1159</v>
      </c>
      <c r="O109" s="225">
        <v>4</v>
      </c>
      <c r="P109" s="17" t="s">
        <v>80</v>
      </c>
    </row>
    <row r="110" spans="4:18" s="17" customFormat="1" ht="15.75" customHeight="1">
      <c r="D110" s="228"/>
      <c r="E110" s="228" t="s">
        <v>276</v>
      </c>
      <c r="G110" s="229">
        <v>929.9</v>
      </c>
      <c r="P110" s="228" t="s">
        <v>80</v>
      </c>
      <c r="Q110" s="228" t="s">
        <v>80</v>
      </c>
      <c r="R110" s="228" t="s">
        <v>84</v>
      </c>
    </row>
    <row r="111" spans="4:18" s="17" customFormat="1" ht="15.75" customHeight="1">
      <c r="D111" s="230"/>
      <c r="E111" s="230" t="s">
        <v>170</v>
      </c>
      <c r="G111" s="231">
        <v>929.9</v>
      </c>
      <c r="P111" s="230" t="s">
        <v>80</v>
      </c>
      <c r="Q111" s="230" t="s">
        <v>171</v>
      </c>
      <c r="R111" s="230" t="s">
        <v>84</v>
      </c>
    </row>
    <row r="112" spans="1:16" s="17" customFormat="1" ht="13.5" customHeight="1">
      <c r="A112" s="220" t="s">
        <v>277</v>
      </c>
      <c r="B112" s="220" t="s">
        <v>79</v>
      </c>
      <c r="C112" s="220" t="s">
        <v>191</v>
      </c>
      <c r="D112" s="17" t="s">
        <v>278</v>
      </c>
      <c r="E112" s="221" t="s">
        <v>279</v>
      </c>
      <c r="F112" s="220" t="s">
        <v>271</v>
      </c>
      <c r="G112" s="222">
        <v>523.68</v>
      </c>
      <c r="H112" s="223"/>
      <c r="I112" s="223">
        <f>ROUND(G112*H112,2)</f>
        <v>0</v>
      </c>
      <c r="J112" s="224">
        <v>0</v>
      </c>
      <c r="K112" s="222">
        <f>G112*J112</f>
        <v>0</v>
      </c>
      <c r="L112" s="224">
        <v>0</v>
      </c>
      <c r="M112" s="222">
        <f>G112*L112</f>
        <v>0</v>
      </c>
      <c r="N112" s="927" t="s">
        <v>1159</v>
      </c>
      <c r="O112" s="225">
        <v>4</v>
      </c>
      <c r="P112" s="17" t="s">
        <v>80</v>
      </c>
    </row>
    <row r="113" spans="4:18" s="17" customFormat="1" ht="15.75" customHeight="1">
      <c r="D113" s="226"/>
      <c r="E113" s="226" t="s">
        <v>280</v>
      </c>
      <c r="G113" s="227"/>
      <c r="P113" s="226" t="s">
        <v>80</v>
      </c>
      <c r="Q113" s="226" t="s">
        <v>7</v>
      </c>
      <c r="R113" s="226" t="s">
        <v>84</v>
      </c>
    </row>
    <row r="114" spans="4:18" s="17" customFormat="1" ht="15.75" customHeight="1">
      <c r="D114" s="228"/>
      <c r="E114" s="228" t="s">
        <v>281</v>
      </c>
      <c r="G114" s="229">
        <v>523.68</v>
      </c>
      <c r="P114" s="228" t="s">
        <v>80</v>
      </c>
      <c r="Q114" s="228" t="s">
        <v>80</v>
      </c>
      <c r="R114" s="228" t="s">
        <v>84</v>
      </c>
    </row>
    <row r="115" spans="4:18" s="17" customFormat="1" ht="15.75" customHeight="1">
      <c r="D115" s="230"/>
      <c r="E115" s="230" t="s">
        <v>170</v>
      </c>
      <c r="G115" s="231">
        <v>523.68</v>
      </c>
      <c r="P115" s="230" t="s">
        <v>80</v>
      </c>
      <c r="Q115" s="230" t="s">
        <v>171</v>
      </c>
      <c r="R115" s="230" t="s">
        <v>84</v>
      </c>
    </row>
    <row r="116" spans="1:16" s="17" customFormat="1" ht="13.5" customHeight="1">
      <c r="A116" s="220" t="s">
        <v>282</v>
      </c>
      <c r="B116" s="220" t="s">
        <v>79</v>
      </c>
      <c r="C116" s="220" t="s">
        <v>191</v>
      </c>
      <c r="D116" s="17" t="s">
        <v>283</v>
      </c>
      <c r="E116" s="221" t="s">
        <v>284</v>
      </c>
      <c r="F116" s="220" t="s">
        <v>271</v>
      </c>
      <c r="G116" s="222">
        <v>290.716</v>
      </c>
      <c r="H116" s="223"/>
      <c r="I116" s="223">
        <f>ROUND(G116*H116,2)</f>
        <v>0</v>
      </c>
      <c r="J116" s="224">
        <v>0</v>
      </c>
      <c r="K116" s="222">
        <f>G116*J116</f>
        <v>0</v>
      </c>
      <c r="L116" s="224">
        <v>0</v>
      </c>
      <c r="M116" s="222">
        <f>G116*L116</f>
        <v>0</v>
      </c>
      <c r="N116" s="927" t="s">
        <v>1159</v>
      </c>
      <c r="O116" s="225">
        <v>4</v>
      </c>
      <c r="P116" s="17" t="s">
        <v>80</v>
      </c>
    </row>
    <row r="117" spans="1:16" s="17" customFormat="1" ht="13.5" customHeight="1">
      <c r="A117" s="220" t="s">
        <v>285</v>
      </c>
      <c r="B117" s="220" t="s">
        <v>79</v>
      </c>
      <c r="C117" s="220" t="s">
        <v>191</v>
      </c>
      <c r="D117" s="17" t="s">
        <v>286</v>
      </c>
      <c r="E117" s="221" t="s">
        <v>287</v>
      </c>
      <c r="F117" s="220" t="s">
        <v>271</v>
      </c>
      <c r="G117" s="222">
        <v>1361.864</v>
      </c>
      <c r="H117" s="223"/>
      <c r="I117" s="223">
        <f>ROUND(G117*H117,2)</f>
        <v>0</v>
      </c>
      <c r="J117" s="224">
        <v>0</v>
      </c>
      <c r="K117" s="222">
        <f>G117*J117</f>
        <v>0</v>
      </c>
      <c r="L117" s="224">
        <v>0</v>
      </c>
      <c r="M117" s="222">
        <f>G117*L117</f>
        <v>0</v>
      </c>
      <c r="N117" s="927" t="s">
        <v>1159</v>
      </c>
      <c r="O117" s="225">
        <v>4</v>
      </c>
      <c r="P117" s="17" t="s">
        <v>80</v>
      </c>
    </row>
    <row r="118" spans="4:18" s="17" customFormat="1" ht="15.75" customHeight="1">
      <c r="D118" s="228"/>
      <c r="E118" s="228" t="s">
        <v>288</v>
      </c>
      <c r="G118" s="229">
        <v>489.716</v>
      </c>
      <c r="P118" s="228" t="s">
        <v>80</v>
      </c>
      <c r="Q118" s="228" t="s">
        <v>80</v>
      </c>
      <c r="R118" s="228" t="s">
        <v>84</v>
      </c>
    </row>
    <row r="119" spans="4:18" s="17" customFormat="1" ht="15.75" customHeight="1">
      <c r="D119" s="228"/>
      <c r="E119" s="228" t="s">
        <v>289</v>
      </c>
      <c r="G119" s="229">
        <v>872.148</v>
      </c>
      <c r="P119" s="228" t="s">
        <v>80</v>
      </c>
      <c r="Q119" s="228" t="s">
        <v>80</v>
      </c>
      <c r="R119" s="228" t="s">
        <v>84</v>
      </c>
    </row>
    <row r="120" spans="4:18" s="17" customFormat="1" ht="15.75" customHeight="1">
      <c r="D120" s="230"/>
      <c r="E120" s="230" t="s">
        <v>170</v>
      </c>
      <c r="G120" s="231">
        <v>1361.864</v>
      </c>
      <c r="P120" s="230" t="s">
        <v>80</v>
      </c>
      <c r="Q120" s="230" t="s">
        <v>171</v>
      </c>
      <c r="R120" s="230" t="s">
        <v>84</v>
      </c>
    </row>
    <row r="121" spans="1:16" s="17" customFormat="1" ht="13.5" customHeight="1">
      <c r="A121" s="220" t="s">
        <v>290</v>
      </c>
      <c r="B121" s="220" t="s">
        <v>79</v>
      </c>
      <c r="C121" s="220" t="s">
        <v>291</v>
      </c>
      <c r="D121" s="17" t="s">
        <v>292</v>
      </c>
      <c r="E121" s="221" t="s">
        <v>293</v>
      </c>
      <c r="F121" s="220" t="s">
        <v>271</v>
      </c>
      <c r="G121" s="222">
        <v>1361.864</v>
      </c>
      <c r="H121" s="223"/>
      <c r="I121" s="223">
        <f aca="true" t="shared" si="0" ref="I121:I127">ROUND(G121*H121,2)</f>
        <v>0</v>
      </c>
      <c r="J121" s="224">
        <v>0</v>
      </c>
      <c r="K121" s="222">
        <f aca="true" t="shared" si="1" ref="K121:K127">G121*J121</f>
        <v>0</v>
      </c>
      <c r="L121" s="224">
        <v>0</v>
      </c>
      <c r="M121" s="222">
        <f aca="true" t="shared" si="2" ref="M121:M127">G121*L121</f>
        <v>0</v>
      </c>
      <c r="N121" s="927" t="s">
        <v>1159</v>
      </c>
      <c r="O121" s="225">
        <v>4</v>
      </c>
      <c r="P121" s="17" t="s">
        <v>80</v>
      </c>
    </row>
    <row r="122" spans="1:16" s="17" customFormat="1" ht="13.5" customHeight="1">
      <c r="A122" s="220" t="s">
        <v>294</v>
      </c>
      <c r="B122" s="220" t="s">
        <v>79</v>
      </c>
      <c r="C122" s="220" t="s">
        <v>291</v>
      </c>
      <c r="D122" s="17" t="s">
        <v>292</v>
      </c>
      <c r="E122" s="221" t="s">
        <v>293</v>
      </c>
      <c r="F122" s="220" t="s">
        <v>271</v>
      </c>
      <c r="G122" s="222">
        <v>290.716</v>
      </c>
      <c r="H122" s="223"/>
      <c r="I122" s="223">
        <f t="shared" si="0"/>
        <v>0</v>
      </c>
      <c r="J122" s="224">
        <v>0</v>
      </c>
      <c r="K122" s="222">
        <f t="shared" si="1"/>
        <v>0</v>
      </c>
      <c r="L122" s="224">
        <v>0</v>
      </c>
      <c r="M122" s="222">
        <f t="shared" si="2"/>
        <v>0</v>
      </c>
      <c r="N122" s="927" t="s">
        <v>1159</v>
      </c>
      <c r="O122" s="225">
        <v>4</v>
      </c>
      <c r="P122" s="17" t="s">
        <v>80</v>
      </c>
    </row>
    <row r="123" spans="1:16" s="17" customFormat="1" ht="24" customHeight="1">
      <c r="A123" s="220" t="s">
        <v>295</v>
      </c>
      <c r="B123" s="220" t="s">
        <v>79</v>
      </c>
      <c r="C123" s="220" t="s">
        <v>191</v>
      </c>
      <c r="D123" s="17" t="s">
        <v>296</v>
      </c>
      <c r="E123" s="221" t="s">
        <v>297</v>
      </c>
      <c r="F123" s="220" t="s">
        <v>271</v>
      </c>
      <c r="G123" s="222">
        <v>290.716</v>
      </c>
      <c r="H123" s="223"/>
      <c r="I123" s="223">
        <f t="shared" si="0"/>
        <v>0</v>
      </c>
      <c r="J123" s="224">
        <v>0</v>
      </c>
      <c r="K123" s="222">
        <f t="shared" si="1"/>
        <v>0</v>
      </c>
      <c r="L123" s="224">
        <v>0</v>
      </c>
      <c r="M123" s="222">
        <f t="shared" si="2"/>
        <v>0</v>
      </c>
      <c r="N123" s="927" t="s">
        <v>1159</v>
      </c>
      <c r="O123" s="225">
        <v>4</v>
      </c>
      <c r="P123" s="17" t="s">
        <v>80</v>
      </c>
    </row>
    <row r="124" spans="1:16" s="17" customFormat="1" ht="13.5" customHeight="1">
      <c r="A124" s="220" t="s">
        <v>298</v>
      </c>
      <c r="B124" s="220" t="s">
        <v>79</v>
      </c>
      <c r="C124" s="220" t="s">
        <v>191</v>
      </c>
      <c r="D124" s="17" t="s">
        <v>299</v>
      </c>
      <c r="E124" s="221" t="s">
        <v>300</v>
      </c>
      <c r="F124" s="220" t="s">
        <v>271</v>
      </c>
      <c r="G124" s="222">
        <v>1361.864</v>
      </c>
      <c r="H124" s="223"/>
      <c r="I124" s="223">
        <f t="shared" si="0"/>
        <v>0</v>
      </c>
      <c r="J124" s="224">
        <v>0</v>
      </c>
      <c r="K124" s="222">
        <f t="shared" si="1"/>
        <v>0</v>
      </c>
      <c r="L124" s="224">
        <v>0</v>
      </c>
      <c r="M124" s="222">
        <f t="shared" si="2"/>
        <v>0</v>
      </c>
      <c r="N124" s="927" t="s">
        <v>1159</v>
      </c>
      <c r="O124" s="225">
        <v>4</v>
      </c>
      <c r="P124" s="17" t="s">
        <v>80</v>
      </c>
    </row>
    <row r="125" spans="1:16" s="17" customFormat="1" ht="13.5" customHeight="1">
      <c r="A125" s="220" t="s">
        <v>301</v>
      </c>
      <c r="B125" s="220" t="s">
        <v>79</v>
      </c>
      <c r="C125" s="220" t="s">
        <v>191</v>
      </c>
      <c r="D125" s="17" t="s">
        <v>302</v>
      </c>
      <c r="E125" s="221" t="s">
        <v>303</v>
      </c>
      <c r="F125" s="220" t="s">
        <v>304</v>
      </c>
      <c r="G125" s="222">
        <v>1361.864</v>
      </c>
      <c r="H125" s="223"/>
      <c r="I125" s="223">
        <f t="shared" si="0"/>
        <v>0</v>
      </c>
      <c r="J125" s="224">
        <v>0</v>
      </c>
      <c r="K125" s="222">
        <f t="shared" si="1"/>
        <v>0</v>
      </c>
      <c r="L125" s="224">
        <v>0</v>
      </c>
      <c r="M125" s="222">
        <f t="shared" si="2"/>
        <v>0</v>
      </c>
      <c r="N125" s="927" t="s">
        <v>108</v>
      </c>
      <c r="O125" s="225">
        <v>4</v>
      </c>
      <c r="P125" s="17" t="s">
        <v>80</v>
      </c>
    </row>
    <row r="126" spans="1:16" s="17" customFormat="1" ht="13.5" customHeight="1">
      <c r="A126" s="220" t="s">
        <v>305</v>
      </c>
      <c r="B126" s="220" t="s">
        <v>79</v>
      </c>
      <c r="C126" s="220" t="s">
        <v>191</v>
      </c>
      <c r="D126" s="17" t="s">
        <v>306</v>
      </c>
      <c r="E126" s="221" t="s">
        <v>307</v>
      </c>
      <c r="F126" s="220" t="s">
        <v>271</v>
      </c>
      <c r="G126" s="222">
        <v>290.716</v>
      </c>
      <c r="H126" s="223"/>
      <c r="I126" s="223">
        <f t="shared" si="0"/>
        <v>0</v>
      </c>
      <c r="J126" s="224">
        <v>0</v>
      </c>
      <c r="K126" s="222">
        <f t="shared" si="1"/>
        <v>0</v>
      </c>
      <c r="L126" s="224">
        <v>0</v>
      </c>
      <c r="M126" s="222">
        <f t="shared" si="2"/>
        <v>0</v>
      </c>
      <c r="N126" s="927" t="s">
        <v>1159</v>
      </c>
      <c r="O126" s="225">
        <v>4</v>
      </c>
      <c r="P126" s="17" t="s">
        <v>80</v>
      </c>
    </row>
    <row r="127" spans="1:16" s="17" customFormat="1" ht="13.5" customHeight="1">
      <c r="A127" s="220" t="s">
        <v>308</v>
      </c>
      <c r="B127" s="220" t="s">
        <v>79</v>
      </c>
      <c r="C127" s="220" t="s">
        <v>191</v>
      </c>
      <c r="D127" s="17" t="s">
        <v>309</v>
      </c>
      <c r="E127" s="221" t="s">
        <v>310</v>
      </c>
      <c r="F127" s="220" t="s">
        <v>182</v>
      </c>
      <c r="G127" s="222">
        <v>8009.485</v>
      </c>
      <c r="H127" s="223"/>
      <c r="I127" s="223">
        <f t="shared" si="0"/>
        <v>0</v>
      </c>
      <c r="J127" s="224">
        <v>0</v>
      </c>
      <c r="K127" s="222">
        <f t="shared" si="1"/>
        <v>0</v>
      </c>
      <c r="L127" s="224">
        <v>0</v>
      </c>
      <c r="M127" s="222">
        <f t="shared" si="2"/>
        <v>0</v>
      </c>
      <c r="N127" s="927" t="s">
        <v>1159</v>
      </c>
      <c r="O127" s="225">
        <v>4</v>
      </c>
      <c r="P127" s="17" t="s">
        <v>80</v>
      </c>
    </row>
    <row r="128" spans="4:18" s="17" customFormat="1" ht="15.75" customHeight="1">
      <c r="D128" s="226"/>
      <c r="E128" s="226" t="s">
        <v>311</v>
      </c>
      <c r="G128" s="227"/>
      <c r="P128" s="226" t="s">
        <v>80</v>
      </c>
      <c r="Q128" s="226" t="s">
        <v>7</v>
      </c>
      <c r="R128" s="226" t="s">
        <v>84</v>
      </c>
    </row>
    <row r="129" spans="4:18" s="17" customFormat="1" ht="15.75" customHeight="1">
      <c r="D129" s="228"/>
      <c r="E129" s="228" t="s">
        <v>312</v>
      </c>
      <c r="G129" s="229">
        <v>6278.36</v>
      </c>
      <c r="P129" s="228" t="s">
        <v>80</v>
      </c>
      <c r="Q129" s="228" t="s">
        <v>80</v>
      </c>
      <c r="R129" s="228" t="s">
        <v>84</v>
      </c>
    </row>
    <row r="130" spans="4:18" s="17" customFormat="1" ht="15.75" customHeight="1">
      <c r="D130" s="226"/>
      <c r="E130" s="226" t="s">
        <v>313</v>
      </c>
      <c r="G130" s="232"/>
      <c r="P130" s="226" t="s">
        <v>80</v>
      </c>
      <c r="Q130" s="226" t="s">
        <v>7</v>
      </c>
      <c r="R130" s="226" t="s">
        <v>84</v>
      </c>
    </row>
    <row r="131" spans="4:18" s="17" customFormat="1" ht="15.75" customHeight="1">
      <c r="D131" s="228"/>
      <c r="E131" s="228" t="s">
        <v>314</v>
      </c>
      <c r="G131" s="229">
        <v>1440.12</v>
      </c>
      <c r="P131" s="228" t="s">
        <v>80</v>
      </c>
      <c r="Q131" s="228" t="s">
        <v>80</v>
      </c>
      <c r="R131" s="228" t="s">
        <v>84</v>
      </c>
    </row>
    <row r="132" spans="4:18" s="17" customFormat="1" ht="15.75" customHeight="1">
      <c r="D132" s="228"/>
      <c r="E132" s="228" t="s">
        <v>315</v>
      </c>
      <c r="G132" s="229">
        <v>291.005</v>
      </c>
      <c r="P132" s="228" t="s">
        <v>80</v>
      </c>
      <c r="Q132" s="228" t="s">
        <v>80</v>
      </c>
      <c r="R132" s="228" t="s">
        <v>84</v>
      </c>
    </row>
    <row r="133" spans="4:18" s="17" customFormat="1" ht="15.75" customHeight="1">
      <c r="D133" s="230"/>
      <c r="E133" s="230" t="s">
        <v>170</v>
      </c>
      <c r="G133" s="231">
        <v>8009.485</v>
      </c>
      <c r="P133" s="230" t="s">
        <v>80</v>
      </c>
      <c r="Q133" s="230" t="s">
        <v>171</v>
      </c>
      <c r="R133" s="230" t="s">
        <v>84</v>
      </c>
    </row>
    <row r="134" spans="2:16" s="214" customFormat="1" ht="12.75" customHeight="1">
      <c r="B134" s="216" t="s">
        <v>41</v>
      </c>
      <c r="D134" s="217" t="s">
        <v>80</v>
      </c>
      <c r="E134" s="217" t="s">
        <v>316</v>
      </c>
      <c r="I134" s="218">
        <f>SUM(I135:I155)</f>
        <v>0</v>
      </c>
      <c r="K134" s="219">
        <f>SUM(K135:K155)</f>
        <v>54.683825</v>
      </c>
      <c r="M134" s="219">
        <f>SUM(M135:M155)</f>
        <v>0</v>
      </c>
      <c r="P134" s="217" t="s">
        <v>7</v>
      </c>
    </row>
    <row r="135" spans="1:16" s="17" customFormat="1" ht="13.5" customHeight="1">
      <c r="A135" s="220" t="s">
        <v>317</v>
      </c>
      <c r="B135" s="220" t="s">
        <v>79</v>
      </c>
      <c r="C135" s="220" t="s">
        <v>318</v>
      </c>
      <c r="D135" s="17" t="s">
        <v>319</v>
      </c>
      <c r="E135" s="221" t="s">
        <v>320</v>
      </c>
      <c r="F135" s="220" t="s">
        <v>267</v>
      </c>
      <c r="G135" s="222">
        <v>168</v>
      </c>
      <c r="H135" s="223"/>
      <c r="I135" s="223">
        <f>ROUND(G135*H135,2)</f>
        <v>0</v>
      </c>
      <c r="J135" s="224">
        <v>0.23058</v>
      </c>
      <c r="K135" s="222">
        <f>G135*J135</f>
        <v>38.73744</v>
      </c>
      <c r="L135" s="224">
        <v>0</v>
      </c>
      <c r="M135" s="222">
        <f>G135*L135</f>
        <v>0</v>
      </c>
      <c r="N135" s="927" t="s">
        <v>108</v>
      </c>
      <c r="O135" s="225">
        <v>4</v>
      </c>
      <c r="P135" s="17" t="s">
        <v>80</v>
      </c>
    </row>
    <row r="136" spans="4:18" s="17" customFormat="1" ht="15.75" customHeight="1">
      <c r="D136" s="226"/>
      <c r="E136" s="226" t="s">
        <v>168</v>
      </c>
      <c r="G136" s="227"/>
      <c r="P136" s="226" t="s">
        <v>80</v>
      </c>
      <c r="Q136" s="226" t="s">
        <v>7</v>
      </c>
      <c r="R136" s="226" t="s">
        <v>84</v>
      </c>
    </row>
    <row r="137" spans="4:18" s="17" customFormat="1" ht="15.75" customHeight="1">
      <c r="D137" s="226"/>
      <c r="E137" s="226" t="s">
        <v>321</v>
      </c>
      <c r="G137" s="227"/>
      <c r="P137" s="226" t="s">
        <v>80</v>
      </c>
      <c r="Q137" s="226" t="s">
        <v>7</v>
      </c>
      <c r="R137" s="226" t="s">
        <v>84</v>
      </c>
    </row>
    <row r="138" spans="4:18" s="17" customFormat="1" ht="15.75" customHeight="1">
      <c r="D138" s="226"/>
      <c r="E138" s="226" t="s">
        <v>322</v>
      </c>
      <c r="G138" s="227"/>
      <c r="P138" s="226" t="s">
        <v>80</v>
      </c>
      <c r="Q138" s="226" t="s">
        <v>7</v>
      </c>
      <c r="R138" s="226" t="s">
        <v>84</v>
      </c>
    </row>
    <row r="139" spans="4:18" s="17" customFormat="1" ht="15.75" customHeight="1">
      <c r="D139" s="226"/>
      <c r="E139" s="226" t="s">
        <v>323</v>
      </c>
      <c r="G139" s="227"/>
      <c r="P139" s="226" t="s">
        <v>80</v>
      </c>
      <c r="Q139" s="226" t="s">
        <v>7</v>
      </c>
      <c r="R139" s="226" t="s">
        <v>84</v>
      </c>
    </row>
    <row r="140" spans="4:18" s="17" customFormat="1" ht="15.75" customHeight="1">
      <c r="D140" s="226"/>
      <c r="E140" s="226" t="s">
        <v>324</v>
      </c>
      <c r="G140" s="227"/>
      <c r="P140" s="226" t="s">
        <v>80</v>
      </c>
      <c r="Q140" s="226" t="s">
        <v>7</v>
      </c>
      <c r="R140" s="226" t="s">
        <v>84</v>
      </c>
    </row>
    <row r="141" spans="4:18" s="17" customFormat="1" ht="15.75" customHeight="1">
      <c r="D141" s="226"/>
      <c r="E141" s="226" t="s">
        <v>325</v>
      </c>
      <c r="G141" s="227"/>
      <c r="P141" s="226" t="s">
        <v>80</v>
      </c>
      <c r="Q141" s="226" t="s">
        <v>7</v>
      </c>
      <c r="R141" s="226" t="s">
        <v>84</v>
      </c>
    </row>
    <row r="142" spans="4:18" s="17" customFormat="1" ht="15.75" customHeight="1">
      <c r="D142" s="228"/>
      <c r="E142" s="228" t="s">
        <v>326</v>
      </c>
      <c r="G142" s="229">
        <v>168</v>
      </c>
      <c r="P142" s="228" t="s">
        <v>80</v>
      </c>
      <c r="Q142" s="228" t="s">
        <v>80</v>
      </c>
      <c r="R142" s="228" t="s">
        <v>84</v>
      </c>
    </row>
    <row r="143" spans="4:18" s="17" customFormat="1" ht="15.75" customHeight="1">
      <c r="D143" s="230"/>
      <c r="E143" s="230" t="s">
        <v>170</v>
      </c>
      <c r="G143" s="231">
        <v>168</v>
      </c>
      <c r="P143" s="230" t="s">
        <v>80</v>
      </c>
      <c r="Q143" s="230" t="s">
        <v>171</v>
      </c>
      <c r="R143" s="230" t="s">
        <v>84</v>
      </c>
    </row>
    <row r="144" spans="1:16" s="17" customFormat="1" ht="13.5" customHeight="1">
      <c r="A144" s="220" t="s">
        <v>327</v>
      </c>
      <c r="B144" s="220" t="s">
        <v>79</v>
      </c>
      <c r="C144" s="220" t="s">
        <v>328</v>
      </c>
      <c r="D144" s="17" t="s">
        <v>329</v>
      </c>
      <c r="E144" s="221" t="s">
        <v>330</v>
      </c>
      <c r="F144" s="220" t="s">
        <v>271</v>
      </c>
      <c r="G144" s="222">
        <v>6.5</v>
      </c>
      <c r="H144" s="223"/>
      <c r="I144" s="223">
        <f>ROUND(G144*H144,2)</f>
        <v>0</v>
      </c>
      <c r="J144" s="224">
        <v>2.45329</v>
      </c>
      <c r="K144" s="222">
        <f>G144*J144</f>
        <v>15.946385</v>
      </c>
      <c r="L144" s="224">
        <v>0</v>
      </c>
      <c r="M144" s="222">
        <f>G144*L144</f>
        <v>0</v>
      </c>
      <c r="N144" s="927" t="s">
        <v>108</v>
      </c>
      <c r="O144" s="225">
        <v>4</v>
      </c>
      <c r="P144" s="17" t="s">
        <v>80</v>
      </c>
    </row>
    <row r="145" spans="4:18" s="17" customFormat="1" ht="15.75" customHeight="1">
      <c r="D145" s="226"/>
      <c r="E145" s="226" t="s">
        <v>168</v>
      </c>
      <c r="G145" s="227"/>
      <c r="P145" s="226" t="s">
        <v>80</v>
      </c>
      <c r="Q145" s="226" t="s">
        <v>7</v>
      </c>
      <c r="R145" s="226" t="s">
        <v>84</v>
      </c>
    </row>
    <row r="146" spans="4:18" s="17" customFormat="1" ht="15.75" customHeight="1">
      <c r="D146" s="226"/>
      <c r="E146" s="226" t="s">
        <v>331</v>
      </c>
      <c r="G146" s="227"/>
      <c r="P146" s="226" t="s">
        <v>80</v>
      </c>
      <c r="Q146" s="226" t="s">
        <v>7</v>
      </c>
      <c r="R146" s="226" t="s">
        <v>84</v>
      </c>
    </row>
    <row r="147" spans="4:18" s="17" customFormat="1" ht="15.75" customHeight="1">
      <c r="D147" s="226"/>
      <c r="E147" s="226" t="s">
        <v>332</v>
      </c>
      <c r="G147" s="227"/>
      <c r="P147" s="226" t="s">
        <v>80</v>
      </c>
      <c r="Q147" s="226" t="s">
        <v>7</v>
      </c>
      <c r="R147" s="226" t="s">
        <v>84</v>
      </c>
    </row>
    <row r="148" spans="4:18" s="17" customFormat="1" ht="15.75" customHeight="1">
      <c r="D148" s="226"/>
      <c r="E148" s="226" t="s">
        <v>333</v>
      </c>
      <c r="G148" s="227"/>
      <c r="P148" s="226" t="s">
        <v>80</v>
      </c>
      <c r="Q148" s="226" t="s">
        <v>7</v>
      </c>
      <c r="R148" s="226" t="s">
        <v>84</v>
      </c>
    </row>
    <row r="149" spans="4:18" s="17" customFormat="1" ht="15.75" customHeight="1">
      <c r="D149" s="226"/>
      <c r="E149" s="226" t="s">
        <v>334</v>
      </c>
      <c r="G149" s="227"/>
      <c r="P149" s="226" t="s">
        <v>80</v>
      </c>
      <c r="Q149" s="226" t="s">
        <v>7</v>
      </c>
      <c r="R149" s="226" t="s">
        <v>84</v>
      </c>
    </row>
    <row r="150" spans="4:18" s="17" customFormat="1" ht="15.75" customHeight="1">
      <c r="D150" s="226"/>
      <c r="E150" s="226" t="s">
        <v>335</v>
      </c>
      <c r="G150" s="227"/>
      <c r="P150" s="226" t="s">
        <v>80</v>
      </c>
      <c r="Q150" s="226" t="s">
        <v>7</v>
      </c>
      <c r="R150" s="226" t="s">
        <v>84</v>
      </c>
    </row>
    <row r="151" spans="4:18" s="17" customFormat="1" ht="15.75" customHeight="1">
      <c r="D151" s="226"/>
      <c r="E151" s="226" t="s">
        <v>336</v>
      </c>
      <c r="G151" s="227"/>
      <c r="P151" s="226" t="s">
        <v>80</v>
      </c>
      <c r="Q151" s="226" t="s">
        <v>7</v>
      </c>
      <c r="R151" s="226" t="s">
        <v>84</v>
      </c>
    </row>
    <row r="152" spans="4:18" s="17" customFormat="1" ht="15.75" customHeight="1">
      <c r="D152" s="226"/>
      <c r="E152" s="226" t="s">
        <v>337</v>
      </c>
      <c r="G152" s="227"/>
      <c r="P152" s="226" t="s">
        <v>80</v>
      </c>
      <c r="Q152" s="226" t="s">
        <v>7</v>
      </c>
      <c r="R152" s="226" t="s">
        <v>84</v>
      </c>
    </row>
    <row r="153" spans="4:18" s="17" customFormat="1" ht="15.75" customHeight="1">
      <c r="D153" s="228"/>
      <c r="E153" s="228" t="s">
        <v>338</v>
      </c>
      <c r="G153" s="229">
        <v>4.5</v>
      </c>
      <c r="P153" s="228" t="s">
        <v>80</v>
      </c>
      <c r="Q153" s="228" t="s">
        <v>80</v>
      </c>
      <c r="R153" s="228" t="s">
        <v>84</v>
      </c>
    </row>
    <row r="154" spans="4:18" s="17" customFormat="1" ht="15.75" customHeight="1">
      <c r="D154" s="228"/>
      <c r="E154" s="228" t="s">
        <v>339</v>
      </c>
      <c r="G154" s="229">
        <v>2</v>
      </c>
      <c r="P154" s="228" t="s">
        <v>80</v>
      </c>
      <c r="Q154" s="228" t="s">
        <v>80</v>
      </c>
      <c r="R154" s="228" t="s">
        <v>84</v>
      </c>
    </row>
    <row r="155" spans="4:18" s="17" customFormat="1" ht="15.75" customHeight="1">
      <c r="D155" s="230"/>
      <c r="E155" s="230" t="s">
        <v>170</v>
      </c>
      <c r="G155" s="231">
        <v>6.5</v>
      </c>
      <c r="P155" s="230" t="s">
        <v>80</v>
      </c>
      <c r="Q155" s="230" t="s">
        <v>171</v>
      </c>
      <c r="R155" s="230" t="s">
        <v>84</v>
      </c>
    </row>
    <row r="156" spans="2:16" s="214" customFormat="1" ht="12.75" customHeight="1">
      <c r="B156" s="216" t="s">
        <v>41</v>
      </c>
      <c r="D156" s="217" t="s">
        <v>171</v>
      </c>
      <c r="E156" s="217" t="s">
        <v>340</v>
      </c>
      <c r="I156" s="218">
        <f>SUM(I157:I159)</f>
        <v>0</v>
      </c>
      <c r="K156" s="219">
        <f>SUM(K157:K159)</f>
        <v>0</v>
      </c>
      <c r="M156" s="219">
        <f>SUM(M157:M159)</f>
        <v>0</v>
      </c>
      <c r="P156" s="217" t="s">
        <v>7</v>
      </c>
    </row>
    <row r="157" spans="1:16" s="17" customFormat="1" ht="13.5" customHeight="1">
      <c r="A157" s="220" t="s">
        <v>341</v>
      </c>
      <c r="B157" s="220" t="s">
        <v>79</v>
      </c>
      <c r="C157" s="220" t="s">
        <v>342</v>
      </c>
      <c r="D157" s="17" t="s">
        <v>343</v>
      </c>
      <c r="E157" s="221" t="s">
        <v>344</v>
      </c>
      <c r="F157" s="220" t="s">
        <v>182</v>
      </c>
      <c r="G157" s="222">
        <v>34</v>
      </c>
      <c r="H157" s="223"/>
      <c r="I157" s="223">
        <f>ROUND(G157*H157,2)</f>
        <v>0</v>
      </c>
      <c r="J157" s="224">
        <v>0</v>
      </c>
      <c r="K157" s="222">
        <f>G157*J157</f>
        <v>0</v>
      </c>
      <c r="L157" s="224">
        <v>0</v>
      </c>
      <c r="M157" s="222">
        <f>G157*L157</f>
        <v>0</v>
      </c>
      <c r="N157" s="927" t="s">
        <v>1159</v>
      </c>
      <c r="O157" s="225">
        <v>4</v>
      </c>
      <c r="P157" s="17" t="s">
        <v>80</v>
      </c>
    </row>
    <row r="158" spans="4:18" s="17" customFormat="1" ht="15.75" customHeight="1">
      <c r="D158" s="228"/>
      <c r="E158" s="228" t="s">
        <v>345</v>
      </c>
      <c r="G158" s="229">
        <v>34</v>
      </c>
      <c r="P158" s="228" t="s">
        <v>80</v>
      </c>
      <c r="Q158" s="228" t="s">
        <v>80</v>
      </c>
      <c r="R158" s="228" t="s">
        <v>84</v>
      </c>
    </row>
    <row r="159" spans="4:18" s="17" customFormat="1" ht="15.75" customHeight="1">
      <c r="D159" s="230"/>
      <c r="E159" s="230" t="s">
        <v>170</v>
      </c>
      <c r="G159" s="231">
        <v>34</v>
      </c>
      <c r="P159" s="230" t="s">
        <v>80</v>
      </c>
      <c r="Q159" s="230" t="s">
        <v>171</v>
      </c>
      <c r="R159" s="230" t="s">
        <v>84</v>
      </c>
    </row>
    <row r="160" spans="2:16" s="214" customFormat="1" ht="12.75" customHeight="1">
      <c r="B160" s="216" t="s">
        <v>41</v>
      </c>
      <c r="D160" s="217" t="s">
        <v>291</v>
      </c>
      <c r="E160" s="217" t="s">
        <v>346</v>
      </c>
      <c r="I160" s="218">
        <f>SUM(I161:I170)</f>
        <v>0</v>
      </c>
      <c r="K160" s="219">
        <f>SUM(K161:K170)</f>
        <v>68.08590000000001</v>
      </c>
      <c r="M160" s="219">
        <f>SUM(M161:M170)</f>
        <v>0</v>
      </c>
      <c r="P160" s="217" t="s">
        <v>7</v>
      </c>
    </row>
    <row r="161" spans="1:16" s="17" customFormat="1" ht="13.5" customHeight="1">
      <c r="A161" s="220" t="s">
        <v>347</v>
      </c>
      <c r="B161" s="220" t="s">
        <v>79</v>
      </c>
      <c r="C161" s="220" t="s">
        <v>291</v>
      </c>
      <c r="D161" s="17" t="s">
        <v>348</v>
      </c>
      <c r="E161" s="221" t="s">
        <v>349</v>
      </c>
      <c r="F161" s="220" t="s">
        <v>182</v>
      </c>
      <c r="G161" s="222">
        <v>308.7</v>
      </c>
      <c r="H161" s="223"/>
      <c r="I161" s="223">
        <f>ROUND(G161*H161,2)</f>
        <v>0</v>
      </c>
      <c r="J161" s="224">
        <v>0.101</v>
      </c>
      <c r="K161" s="222">
        <f>G161*J161</f>
        <v>31.1787</v>
      </c>
      <c r="L161" s="224">
        <v>0</v>
      </c>
      <c r="M161" s="222">
        <f>G161*L161</f>
        <v>0</v>
      </c>
      <c r="N161" s="927" t="s">
        <v>1159</v>
      </c>
      <c r="O161" s="225">
        <v>4</v>
      </c>
      <c r="P161" s="17" t="s">
        <v>80</v>
      </c>
    </row>
    <row r="162" spans="4:18" s="17" customFormat="1" ht="15.75" customHeight="1">
      <c r="D162" s="228"/>
      <c r="E162" s="228" t="s">
        <v>350</v>
      </c>
      <c r="G162" s="229">
        <v>87.6</v>
      </c>
      <c r="P162" s="228" t="s">
        <v>80</v>
      </c>
      <c r="Q162" s="228" t="s">
        <v>80</v>
      </c>
      <c r="R162" s="228" t="s">
        <v>84</v>
      </c>
    </row>
    <row r="163" spans="4:18" s="17" customFormat="1" ht="15.75" customHeight="1">
      <c r="D163" s="228"/>
      <c r="E163" s="228" t="s">
        <v>351</v>
      </c>
      <c r="G163" s="229">
        <v>221.1</v>
      </c>
      <c r="P163" s="228" t="s">
        <v>80</v>
      </c>
      <c r="Q163" s="228" t="s">
        <v>80</v>
      </c>
      <c r="R163" s="228" t="s">
        <v>84</v>
      </c>
    </row>
    <row r="164" spans="4:18" s="17" customFormat="1" ht="15.75" customHeight="1">
      <c r="D164" s="230"/>
      <c r="E164" s="230" t="s">
        <v>170</v>
      </c>
      <c r="G164" s="231">
        <v>308.7</v>
      </c>
      <c r="P164" s="230" t="s">
        <v>80</v>
      </c>
      <c r="Q164" s="230" t="s">
        <v>171</v>
      </c>
      <c r="R164" s="230" t="s">
        <v>84</v>
      </c>
    </row>
    <row r="165" spans="1:16" s="17" customFormat="1" ht="24" customHeight="1">
      <c r="A165" s="237" t="s">
        <v>352</v>
      </c>
      <c r="B165" s="237" t="s">
        <v>353</v>
      </c>
      <c r="C165" s="237" t="s">
        <v>354</v>
      </c>
      <c r="D165" s="238" t="s">
        <v>355</v>
      </c>
      <c r="E165" s="239" t="s">
        <v>356</v>
      </c>
      <c r="F165" s="237" t="s">
        <v>182</v>
      </c>
      <c r="G165" s="240">
        <v>121.77</v>
      </c>
      <c r="H165" s="241"/>
      <c r="I165" s="241">
        <f>ROUND(G165*H165,2)</f>
        <v>0</v>
      </c>
      <c r="J165" s="242">
        <v>0.16</v>
      </c>
      <c r="K165" s="240">
        <f>G165*J165</f>
        <v>19.4832</v>
      </c>
      <c r="L165" s="242">
        <v>0</v>
      </c>
      <c r="M165" s="240">
        <f>G165*L165</f>
        <v>0</v>
      </c>
      <c r="N165" s="927" t="s">
        <v>108</v>
      </c>
      <c r="O165" s="243">
        <v>8</v>
      </c>
      <c r="P165" s="238" t="s">
        <v>80</v>
      </c>
    </row>
    <row r="166" spans="4:18" s="17" customFormat="1" ht="15.75" customHeight="1">
      <c r="D166" s="228"/>
      <c r="E166" s="228" t="s">
        <v>357</v>
      </c>
      <c r="G166" s="229">
        <v>121.77</v>
      </c>
      <c r="P166" s="228" t="s">
        <v>80</v>
      </c>
      <c r="Q166" s="228" t="s">
        <v>80</v>
      </c>
      <c r="R166" s="228" t="s">
        <v>84</v>
      </c>
    </row>
    <row r="167" spans="4:18" s="17" customFormat="1" ht="15.75" customHeight="1">
      <c r="D167" s="230"/>
      <c r="E167" s="230" t="s">
        <v>170</v>
      </c>
      <c r="G167" s="231">
        <v>121.77</v>
      </c>
      <c r="P167" s="230" t="s">
        <v>80</v>
      </c>
      <c r="Q167" s="230" t="s">
        <v>171</v>
      </c>
      <c r="R167" s="230" t="s">
        <v>84</v>
      </c>
    </row>
    <row r="168" spans="1:16" s="17" customFormat="1" ht="24" customHeight="1">
      <c r="A168" s="237" t="s">
        <v>358</v>
      </c>
      <c r="B168" s="237" t="s">
        <v>353</v>
      </c>
      <c r="C168" s="237" t="s">
        <v>354</v>
      </c>
      <c r="D168" s="238" t="s">
        <v>359</v>
      </c>
      <c r="E168" s="239" t="s">
        <v>360</v>
      </c>
      <c r="F168" s="237" t="s">
        <v>182</v>
      </c>
      <c r="G168" s="240">
        <v>108.9</v>
      </c>
      <c r="H168" s="241"/>
      <c r="I168" s="241">
        <f>ROUND(G168*H168,2)</f>
        <v>0</v>
      </c>
      <c r="J168" s="242">
        <v>0.16</v>
      </c>
      <c r="K168" s="240">
        <f>G168*J168</f>
        <v>17.424000000000003</v>
      </c>
      <c r="L168" s="242">
        <v>0</v>
      </c>
      <c r="M168" s="240">
        <f>G168*L168</f>
        <v>0</v>
      </c>
      <c r="N168" s="927" t="s">
        <v>108</v>
      </c>
      <c r="O168" s="243">
        <v>8</v>
      </c>
      <c r="P168" s="238" t="s">
        <v>80</v>
      </c>
    </row>
    <row r="169" spans="4:18" s="17" customFormat="1" ht="15.75" customHeight="1">
      <c r="D169" s="228"/>
      <c r="E169" s="228" t="s">
        <v>361</v>
      </c>
      <c r="G169" s="229">
        <v>108.9</v>
      </c>
      <c r="P169" s="228" t="s">
        <v>80</v>
      </c>
      <c r="Q169" s="228" t="s">
        <v>80</v>
      </c>
      <c r="R169" s="228" t="s">
        <v>84</v>
      </c>
    </row>
    <row r="170" spans="4:18" s="17" customFormat="1" ht="15.75" customHeight="1">
      <c r="D170" s="230"/>
      <c r="E170" s="230" t="s">
        <v>170</v>
      </c>
      <c r="G170" s="231">
        <v>108.9</v>
      </c>
      <c r="P170" s="230" t="s">
        <v>80</v>
      </c>
      <c r="Q170" s="230" t="s">
        <v>171</v>
      </c>
      <c r="R170" s="230" t="s">
        <v>84</v>
      </c>
    </row>
    <row r="171" spans="2:16" s="214" customFormat="1" ht="12.75" customHeight="1">
      <c r="B171" s="216" t="s">
        <v>41</v>
      </c>
      <c r="D171" s="217" t="s">
        <v>190</v>
      </c>
      <c r="E171" s="217" t="s">
        <v>362</v>
      </c>
      <c r="I171" s="218">
        <f>SUM(I172:I275)</f>
        <v>0</v>
      </c>
      <c r="K171" s="219">
        <f>SUM(K172:K275)</f>
        <v>6347.2661499999995</v>
      </c>
      <c r="M171" s="219">
        <f>SUM(M172:M275)</f>
        <v>0</v>
      </c>
      <c r="P171" s="217" t="s">
        <v>7</v>
      </c>
    </row>
    <row r="172" spans="1:16" s="17" customFormat="1" ht="13.5" customHeight="1">
      <c r="A172" s="220" t="s">
        <v>363</v>
      </c>
      <c r="B172" s="220" t="s">
        <v>79</v>
      </c>
      <c r="C172" s="220" t="s">
        <v>213</v>
      </c>
      <c r="D172" s="17" t="s">
        <v>364</v>
      </c>
      <c r="E172" s="221" t="s">
        <v>365</v>
      </c>
      <c r="F172" s="220" t="s">
        <v>182</v>
      </c>
      <c r="G172" s="222">
        <v>179</v>
      </c>
      <c r="H172" s="223"/>
      <c r="I172" s="223">
        <f>ROUND(G172*H172,2)</f>
        <v>0</v>
      </c>
      <c r="J172" s="224">
        <v>0.04</v>
      </c>
      <c r="K172" s="222">
        <f>G172*J172</f>
        <v>7.16</v>
      </c>
      <c r="L172" s="224">
        <v>0</v>
      </c>
      <c r="M172" s="222">
        <f>G172*L172</f>
        <v>0</v>
      </c>
      <c r="N172" s="927" t="s">
        <v>108</v>
      </c>
      <c r="O172" s="225">
        <v>4</v>
      </c>
      <c r="P172" s="17" t="s">
        <v>80</v>
      </c>
    </row>
    <row r="173" spans="4:18" s="17" customFormat="1" ht="15.75" customHeight="1">
      <c r="D173" s="226"/>
      <c r="E173" s="226" t="s">
        <v>168</v>
      </c>
      <c r="G173" s="227"/>
      <c r="P173" s="226" t="s">
        <v>80</v>
      </c>
      <c r="Q173" s="226" t="s">
        <v>7</v>
      </c>
      <c r="R173" s="226" t="s">
        <v>84</v>
      </c>
    </row>
    <row r="174" spans="4:18" s="17" customFormat="1" ht="15.75" customHeight="1">
      <c r="D174" s="226"/>
      <c r="E174" s="226" t="s">
        <v>366</v>
      </c>
      <c r="G174" s="227"/>
      <c r="P174" s="226" t="s">
        <v>80</v>
      </c>
      <c r="Q174" s="226" t="s">
        <v>7</v>
      </c>
      <c r="R174" s="226" t="s">
        <v>84</v>
      </c>
    </row>
    <row r="175" spans="4:18" s="17" customFormat="1" ht="15.75" customHeight="1">
      <c r="D175" s="226"/>
      <c r="E175" s="226" t="s">
        <v>367</v>
      </c>
      <c r="G175" s="227"/>
      <c r="P175" s="226" t="s">
        <v>80</v>
      </c>
      <c r="Q175" s="226" t="s">
        <v>7</v>
      </c>
      <c r="R175" s="226" t="s">
        <v>84</v>
      </c>
    </row>
    <row r="176" spans="4:18" s="17" customFormat="1" ht="15.75" customHeight="1">
      <c r="D176" s="226"/>
      <c r="E176" s="226" t="s">
        <v>368</v>
      </c>
      <c r="G176" s="227"/>
      <c r="P176" s="226" t="s">
        <v>80</v>
      </c>
      <c r="Q176" s="226" t="s">
        <v>7</v>
      </c>
      <c r="R176" s="226" t="s">
        <v>84</v>
      </c>
    </row>
    <row r="177" spans="4:18" s="17" customFormat="1" ht="15.75" customHeight="1">
      <c r="D177" s="228"/>
      <c r="E177" s="228" t="s">
        <v>369</v>
      </c>
      <c r="G177" s="229">
        <v>179</v>
      </c>
      <c r="P177" s="228" t="s">
        <v>80</v>
      </c>
      <c r="Q177" s="228" t="s">
        <v>80</v>
      </c>
      <c r="R177" s="228" t="s">
        <v>84</v>
      </c>
    </row>
    <row r="178" spans="4:18" s="17" customFormat="1" ht="15.75" customHeight="1">
      <c r="D178" s="230"/>
      <c r="E178" s="230" t="s">
        <v>170</v>
      </c>
      <c r="G178" s="231">
        <v>179</v>
      </c>
      <c r="P178" s="230" t="s">
        <v>80</v>
      </c>
      <c r="Q178" s="230" t="s">
        <v>171</v>
      </c>
      <c r="R178" s="230" t="s">
        <v>84</v>
      </c>
    </row>
    <row r="179" spans="1:16" s="17" customFormat="1" ht="13.5" customHeight="1">
      <c r="A179" s="220" t="s">
        <v>370</v>
      </c>
      <c r="B179" s="220" t="s">
        <v>79</v>
      </c>
      <c r="C179" s="220" t="s">
        <v>213</v>
      </c>
      <c r="D179" s="17" t="s">
        <v>371</v>
      </c>
      <c r="E179" s="221" t="s">
        <v>372</v>
      </c>
      <c r="F179" s="220" t="s">
        <v>182</v>
      </c>
      <c r="G179" s="222">
        <v>5485.55</v>
      </c>
      <c r="H179" s="223"/>
      <c r="I179" s="223">
        <f>ROUND(G179*H179,2)</f>
        <v>0</v>
      </c>
      <c r="J179" s="224">
        <v>0.08</v>
      </c>
      <c r="K179" s="222">
        <f>G179*J179</f>
        <v>438.84400000000005</v>
      </c>
      <c r="L179" s="224">
        <v>0</v>
      </c>
      <c r="M179" s="222">
        <f>G179*L179</f>
        <v>0</v>
      </c>
      <c r="N179" s="927" t="s">
        <v>1159</v>
      </c>
      <c r="O179" s="225">
        <v>4</v>
      </c>
      <c r="P179" s="17" t="s">
        <v>80</v>
      </c>
    </row>
    <row r="180" spans="4:18" s="17" customFormat="1" ht="15.75" customHeight="1">
      <c r="D180" s="226"/>
      <c r="E180" s="226" t="s">
        <v>373</v>
      </c>
      <c r="G180" s="227"/>
      <c r="P180" s="226" t="s">
        <v>80</v>
      </c>
      <c r="Q180" s="226" t="s">
        <v>7</v>
      </c>
      <c r="R180" s="226" t="s">
        <v>84</v>
      </c>
    </row>
    <row r="181" spans="4:18" s="17" customFormat="1" ht="15.75" customHeight="1">
      <c r="D181" s="228"/>
      <c r="E181" s="228" t="s">
        <v>374</v>
      </c>
      <c r="G181" s="229">
        <v>5221</v>
      </c>
      <c r="P181" s="228" t="s">
        <v>80</v>
      </c>
      <c r="Q181" s="228" t="s">
        <v>80</v>
      </c>
      <c r="R181" s="228" t="s">
        <v>84</v>
      </c>
    </row>
    <row r="182" spans="4:18" s="17" customFormat="1" ht="15.75" customHeight="1">
      <c r="D182" s="228"/>
      <c r="E182" s="228" t="s">
        <v>375</v>
      </c>
      <c r="G182" s="229">
        <v>264.55</v>
      </c>
      <c r="P182" s="228" t="s">
        <v>80</v>
      </c>
      <c r="Q182" s="228" t="s">
        <v>80</v>
      </c>
      <c r="R182" s="228" t="s">
        <v>84</v>
      </c>
    </row>
    <row r="183" spans="4:18" s="17" customFormat="1" ht="15.75" customHeight="1">
      <c r="D183" s="230"/>
      <c r="E183" s="230" t="s">
        <v>170</v>
      </c>
      <c r="G183" s="231">
        <v>5485.55</v>
      </c>
      <c r="P183" s="230" t="s">
        <v>80</v>
      </c>
      <c r="Q183" s="230" t="s">
        <v>171</v>
      </c>
      <c r="R183" s="230" t="s">
        <v>84</v>
      </c>
    </row>
    <row r="184" spans="1:16" s="17" customFormat="1" ht="13.5" customHeight="1">
      <c r="A184" s="220" t="s">
        <v>376</v>
      </c>
      <c r="B184" s="220" t="s">
        <v>79</v>
      </c>
      <c r="C184" s="220" t="s">
        <v>213</v>
      </c>
      <c r="D184" s="17" t="s">
        <v>377</v>
      </c>
      <c r="E184" s="221" t="s">
        <v>378</v>
      </c>
      <c r="F184" s="220" t="s">
        <v>182</v>
      </c>
      <c r="G184" s="222">
        <v>179</v>
      </c>
      <c r="H184" s="223"/>
      <c r="I184" s="223">
        <f>ROUND(G184*H184,2)</f>
        <v>0</v>
      </c>
      <c r="J184" s="224">
        <v>0.1</v>
      </c>
      <c r="K184" s="222">
        <f>G184*J184</f>
        <v>17.900000000000002</v>
      </c>
      <c r="L184" s="224">
        <v>0</v>
      </c>
      <c r="M184" s="222">
        <f>G184*L184</f>
        <v>0</v>
      </c>
      <c r="N184" s="927" t="s">
        <v>1159</v>
      </c>
      <c r="O184" s="225">
        <v>4</v>
      </c>
      <c r="P184" s="17" t="s">
        <v>80</v>
      </c>
    </row>
    <row r="185" spans="4:18" s="17" customFormat="1" ht="15.75" customHeight="1">
      <c r="D185" s="226"/>
      <c r="E185" s="226" t="s">
        <v>379</v>
      </c>
      <c r="G185" s="227"/>
      <c r="P185" s="226" t="s">
        <v>80</v>
      </c>
      <c r="Q185" s="226" t="s">
        <v>7</v>
      </c>
      <c r="R185" s="226" t="s">
        <v>84</v>
      </c>
    </row>
    <row r="186" spans="4:18" s="17" customFormat="1" ht="15.75" customHeight="1">
      <c r="D186" s="228"/>
      <c r="E186" s="228" t="s">
        <v>369</v>
      </c>
      <c r="G186" s="229">
        <v>179</v>
      </c>
      <c r="P186" s="228" t="s">
        <v>80</v>
      </c>
      <c r="Q186" s="228" t="s">
        <v>80</v>
      </c>
      <c r="R186" s="228" t="s">
        <v>84</v>
      </c>
    </row>
    <row r="187" spans="4:18" s="17" customFormat="1" ht="15.75" customHeight="1">
      <c r="D187" s="230"/>
      <c r="E187" s="230" t="s">
        <v>170</v>
      </c>
      <c r="G187" s="231">
        <v>179</v>
      </c>
      <c r="P187" s="230" t="s">
        <v>80</v>
      </c>
      <c r="Q187" s="230" t="s">
        <v>171</v>
      </c>
      <c r="R187" s="230" t="s">
        <v>84</v>
      </c>
    </row>
    <row r="188" spans="1:16" s="17" customFormat="1" ht="13.5" customHeight="1">
      <c r="A188" s="220" t="s">
        <v>380</v>
      </c>
      <c r="B188" s="220" t="s">
        <v>79</v>
      </c>
      <c r="C188" s="220" t="s">
        <v>213</v>
      </c>
      <c r="D188" s="17" t="s">
        <v>381</v>
      </c>
      <c r="E188" s="221" t="s">
        <v>382</v>
      </c>
      <c r="F188" s="220" t="s">
        <v>182</v>
      </c>
      <c r="G188" s="222">
        <v>87.6</v>
      </c>
      <c r="H188" s="223"/>
      <c r="I188" s="223">
        <f>ROUND(G188*H188,2)</f>
        <v>0</v>
      </c>
      <c r="J188" s="224">
        <v>0.2</v>
      </c>
      <c r="K188" s="222">
        <f>G188*J188</f>
        <v>17.52</v>
      </c>
      <c r="L188" s="224">
        <v>0</v>
      </c>
      <c r="M188" s="222">
        <f>G188*L188</f>
        <v>0</v>
      </c>
      <c r="N188" s="927" t="s">
        <v>1159</v>
      </c>
      <c r="O188" s="225">
        <v>4</v>
      </c>
      <c r="P188" s="17" t="s">
        <v>80</v>
      </c>
    </row>
    <row r="189" spans="4:18" s="17" customFormat="1" ht="15.75" customHeight="1">
      <c r="D189" s="228"/>
      <c r="E189" s="228" t="s">
        <v>383</v>
      </c>
      <c r="G189" s="229">
        <v>87.6</v>
      </c>
      <c r="P189" s="228" t="s">
        <v>80</v>
      </c>
      <c r="Q189" s="228" t="s">
        <v>80</v>
      </c>
      <c r="R189" s="228" t="s">
        <v>84</v>
      </c>
    </row>
    <row r="190" spans="4:18" s="17" customFormat="1" ht="15.75" customHeight="1">
      <c r="D190" s="230"/>
      <c r="E190" s="230" t="s">
        <v>170</v>
      </c>
      <c r="G190" s="231">
        <v>87.6</v>
      </c>
      <c r="P190" s="230" t="s">
        <v>80</v>
      </c>
      <c r="Q190" s="230" t="s">
        <v>171</v>
      </c>
      <c r="R190" s="230" t="s">
        <v>84</v>
      </c>
    </row>
    <row r="191" spans="1:16" s="17" customFormat="1" ht="13.5" customHeight="1">
      <c r="A191" s="220" t="s">
        <v>384</v>
      </c>
      <c r="B191" s="220" t="s">
        <v>79</v>
      </c>
      <c r="C191" s="220" t="s">
        <v>213</v>
      </c>
      <c r="D191" s="17" t="s">
        <v>385</v>
      </c>
      <c r="E191" s="221" t="s">
        <v>386</v>
      </c>
      <c r="F191" s="220" t="s">
        <v>182</v>
      </c>
      <c r="G191" s="222">
        <v>2236</v>
      </c>
      <c r="H191" s="223"/>
      <c r="I191" s="223">
        <f>ROUND(G191*H191,2)</f>
        <v>0</v>
      </c>
      <c r="J191" s="224">
        <v>0.1</v>
      </c>
      <c r="K191" s="222">
        <f>G191*J191</f>
        <v>223.60000000000002</v>
      </c>
      <c r="L191" s="224">
        <v>0</v>
      </c>
      <c r="M191" s="222">
        <f>G191*L191</f>
        <v>0</v>
      </c>
      <c r="N191" s="927" t="s">
        <v>1159</v>
      </c>
      <c r="O191" s="225">
        <v>4</v>
      </c>
      <c r="P191" s="17" t="s">
        <v>80</v>
      </c>
    </row>
    <row r="192" spans="4:18" s="17" customFormat="1" ht="15.75" customHeight="1">
      <c r="D192" s="228"/>
      <c r="E192" s="228" t="s">
        <v>387</v>
      </c>
      <c r="G192" s="229">
        <v>2236</v>
      </c>
      <c r="P192" s="228" t="s">
        <v>80</v>
      </c>
      <c r="Q192" s="228" t="s">
        <v>80</v>
      </c>
      <c r="R192" s="228" t="s">
        <v>84</v>
      </c>
    </row>
    <row r="193" spans="4:18" s="17" customFormat="1" ht="15.75" customHeight="1">
      <c r="D193" s="230"/>
      <c r="E193" s="230" t="s">
        <v>170</v>
      </c>
      <c r="G193" s="231">
        <v>2236</v>
      </c>
      <c r="P193" s="230" t="s">
        <v>80</v>
      </c>
      <c r="Q193" s="230" t="s">
        <v>171</v>
      </c>
      <c r="R193" s="230" t="s">
        <v>84</v>
      </c>
    </row>
    <row r="194" spans="1:16" s="17" customFormat="1" ht="13.5" customHeight="1">
      <c r="A194" s="220" t="s">
        <v>388</v>
      </c>
      <c r="B194" s="220" t="s">
        <v>79</v>
      </c>
      <c r="C194" s="220" t="s">
        <v>213</v>
      </c>
      <c r="D194" s="17" t="s">
        <v>389</v>
      </c>
      <c r="E194" s="221" t="s">
        <v>390</v>
      </c>
      <c r="F194" s="220" t="s">
        <v>182</v>
      </c>
      <c r="G194" s="222">
        <v>34</v>
      </c>
      <c r="H194" s="223"/>
      <c r="I194" s="223">
        <f>ROUND(G194*H194,2)</f>
        <v>0</v>
      </c>
      <c r="J194" s="224">
        <v>0.12</v>
      </c>
      <c r="K194" s="222">
        <f>G194*J194</f>
        <v>4.08</v>
      </c>
      <c r="L194" s="224">
        <v>0</v>
      </c>
      <c r="M194" s="222">
        <f>G194*L194</f>
        <v>0</v>
      </c>
      <c r="N194" s="927" t="s">
        <v>1159</v>
      </c>
      <c r="O194" s="225">
        <v>4</v>
      </c>
      <c r="P194" s="17" t="s">
        <v>80</v>
      </c>
    </row>
    <row r="195" spans="4:18" s="17" customFormat="1" ht="15.75" customHeight="1">
      <c r="D195" s="228"/>
      <c r="E195" s="228" t="s">
        <v>391</v>
      </c>
      <c r="G195" s="229">
        <v>34</v>
      </c>
      <c r="P195" s="228" t="s">
        <v>80</v>
      </c>
      <c r="Q195" s="228" t="s">
        <v>80</v>
      </c>
      <c r="R195" s="228" t="s">
        <v>84</v>
      </c>
    </row>
    <row r="196" spans="4:18" s="17" customFormat="1" ht="15.75" customHeight="1">
      <c r="D196" s="230"/>
      <c r="E196" s="230" t="s">
        <v>170</v>
      </c>
      <c r="G196" s="231">
        <v>34</v>
      </c>
      <c r="P196" s="230" t="s">
        <v>80</v>
      </c>
      <c r="Q196" s="230" t="s">
        <v>171</v>
      </c>
      <c r="R196" s="230" t="s">
        <v>84</v>
      </c>
    </row>
    <row r="197" spans="1:16" s="17" customFormat="1" ht="13.5" customHeight="1">
      <c r="A197" s="220" t="s">
        <v>392</v>
      </c>
      <c r="B197" s="220" t="s">
        <v>79</v>
      </c>
      <c r="C197" s="220" t="s">
        <v>213</v>
      </c>
      <c r="D197" s="17" t="s">
        <v>393</v>
      </c>
      <c r="E197" s="221" t="s">
        <v>394</v>
      </c>
      <c r="F197" s="220" t="s">
        <v>182</v>
      </c>
      <c r="G197" s="222">
        <v>213</v>
      </c>
      <c r="H197" s="223"/>
      <c r="I197" s="223">
        <f>ROUND(G197*H197,2)</f>
        <v>0</v>
      </c>
      <c r="J197" s="224">
        <v>0.2</v>
      </c>
      <c r="K197" s="222">
        <f>G197*J197</f>
        <v>42.6</v>
      </c>
      <c r="L197" s="224">
        <v>0</v>
      </c>
      <c r="M197" s="222">
        <f>G197*L197</f>
        <v>0</v>
      </c>
      <c r="N197" s="927" t="s">
        <v>1159</v>
      </c>
      <c r="O197" s="225">
        <v>4</v>
      </c>
      <c r="P197" s="17" t="s">
        <v>80</v>
      </c>
    </row>
    <row r="198" spans="4:18" s="17" customFormat="1" ht="15.75" customHeight="1">
      <c r="D198" s="228"/>
      <c r="E198" s="228" t="s">
        <v>395</v>
      </c>
      <c r="G198" s="229">
        <v>179</v>
      </c>
      <c r="P198" s="228" t="s">
        <v>80</v>
      </c>
      <c r="Q198" s="228" t="s">
        <v>80</v>
      </c>
      <c r="R198" s="228" t="s">
        <v>84</v>
      </c>
    </row>
    <row r="199" spans="4:18" s="17" customFormat="1" ht="15.75" customHeight="1">
      <c r="D199" s="228"/>
      <c r="E199" s="228" t="s">
        <v>396</v>
      </c>
      <c r="G199" s="229">
        <v>34</v>
      </c>
      <c r="P199" s="228" t="s">
        <v>80</v>
      </c>
      <c r="Q199" s="228" t="s">
        <v>80</v>
      </c>
      <c r="R199" s="228" t="s">
        <v>84</v>
      </c>
    </row>
    <row r="200" spans="4:18" s="17" customFormat="1" ht="15.75" customHeight="1">
      <c r="D200" s="230"/>
      <c r="E200" s="230" t="s">
        <v>170</v>
      </c>
      <c r="G200" s="231">
        <v>213</v>
      </c>
      <c r="P200" s="230" t="s">
        <v>80</v>
      </c>
      <c r="Q200" s="230" t="s">
        <v>171</v>
      </c>
      <c r="R200" s="230" t="s">
        <v>84</v>
      </c>
    </row>
    <row r="201" spans="1:16" s="17" customFormat="1" ht="13.5" customHeight="1">
      <c r="A201" s="220" t="s">
        <v>397</v>
      </c>
      <c r="B201" s="220" t="s">
        <v>79</v>
      </c>
      <c r="C201" s="220" t="s">
        <v>213</v>
      </c>
      <c r="D201" s="17" t="s">
        <v>398</v>
      </c>
      <c r="E201" s="221" t="s">
        <v>399</v>
      </c>
      <c r="F201" s="220" t="s">
        <v>182</v>
      </c>
      <c r="G201" s="222">
        <v>8563</v>
      </c>
      <c r="H201" s="223"/>
      <c r="I201" s="223">
        <f>ROUND(G201*H201,2)</f>
        <v>0</v>
      </c>
      <c r="J201" s="224">
        <v>0.3</v>
      </c>
      <c r="K201" s="222">
        <f>G201*J201</f>
        <v>2568.9</v>
      </c>
      <c r="L201" s="224">
        <v>0</v>
      </c>
      <c r="M201" s="222">
        <f>G201*L201</f>
        <v>0</v>
      </c>
      <c r="N201" s="927" t="s">
        <v>1159</v>
      </c>
      <c r="O201" s="225">
        <v>4</v>
      </c>
      <c r="P201" s="17" t="s">
        <v>80</v>
      </c>
    </row>
    <row r="202" spans="4:18" s="17" customFormat="1" ht="15.75" customHeight="1">
      <c r="D202" s="228"/>
      <c r="E202" s="228" t="s">
        <v>400</v>
      </c>
      <c r="G202" s="229">
        <v>178</v>
      </c>
      <c r="P202" s="228" t="s">
        <v>80</v>
      </c>
      <c r="Q202" s="228" t="s">
        <v>80</v>
      </c>
      <c r="R202" s="228" t="s">
        <v>84</v>
      </c>
    </row>
    <row r="203" spans="4:18" s="17" customFormat="1" ht="15.75" customHeight="1">
      <c r="D203" s="228"/>
      <c r="E203" s="228" t="s">
        <v>401</v>
      </c>
      <c r="G203" s="229">
        <v>263</v>
      </c>
      <c r="P203" s="228" t="s">
        <v>80</v>
      </c>
      <c r="Q203" s="228" t="s">
        <v>80</v>
      </c>
      <c r="R203" s="228" t="s">
        <v>84</v>
      </c>
    </row>
    <row r="204" spans="4:18" s="17" customFormat="1" ht="15.75" customHeight="1">
      <c r="D204" s="228"/>
      <c r="E204" s="228" t="s">
        <v>402</v>
      </c>
      <c r="G204" s="229">
        <v>263</v>
      </c>
      <c r="P204" s="228" t="s">
        <v>80</v>
      </c>
      <c r="Q204" s="228" t="s">
        <v>80</v>
      </c>
      <c r="R204" s="228" t="s">
        <v>84</v>
      </c>
    </row>
    <row r="205" spans="4:18" s="17" customFormat="1" ht="15.75" customHeight="1">
      <c r="D205" s="228"/>
      <c r="E205" s="228" t="s">
        <v>403</v>
      </c>
      <c r="G205" s="229">
        <v>2236</v>
      </c>
      <c r="P205" s="228" t="s">
        <v>80</v>
      </c>
      <c r="Q205" s="228" t="s">
        <v>80</v>
      </c>
      <c r="R205" s="228" t="s">
        <v>84</v>
      </c>
    </row>
    <row r="206" spans="4:18" s="17" customFormat="1" ht="15.75" customHeight="1">
      <c r="D206" s="228"/>
      <c r="E206" s="228" t="s">
        <v>404</v>
      </c>
      <c r="G206" s="229">
        <v>2484</v>
      </c>
      <c r="P206" s="228" t="s">
        <v>80</v>
      </c>
      <c r="Q206" s="228" t="s">
        <v>80</v>
      </c>
      <c r="R206" s="228" t="s">
        <v>84</v>
      </c>
    </row>
    <row r="207" spans="4:18" s="17" customFormat="1" ht="15.75" customHeight="1">
      <c r="D207" s="228"/>
      <c r="E207" s="228" t="s">
        <v>405</v>
      </c>
      <c r="G207" s="229">
        <v>2484</v>
      </c>
      <c r="P207" s="228" t="s">
        <v>80</v>
      </c>
      <c r="Q207" s="228" t="s">
        <v>80</v>
      </c>
      <c r="R207" s="228" t="s">
        <v>84</v>
      </c>
    </row>
    <row r="208" spans="4:18" s="17" customFormat="1" ht="15.75" customHeight="1">
      <c r="D208" s="228"/>
      <c r="E208" s="228" t="s">
        <v>406</v>
      </c>
      <c r="G208" s="229">
        <v>179</v>
      </c>
      <c r="P208" s="228" t="s">
        <v>80</v>
      </c>
      <c r="Q208" s="228" t="s">
        <v>80</v>
      </c>
      <c r="R208" s="228" t="s">
        <v>84</v>
      </c>
    </row>
    <row r="209" spans="4:18" s="17" customFormat="1" ht="15.75" customHeight="1">
      <c r="D209" s="228"/>
      <c r="E209" s="228" t="s">
        <v>407</v>
      </c>
      <c r="G209" s="229">
        <v>124</v>
      </c>
      <c r="P209" s="228" t="s">
        <v>80</v>
      </c>
      <c r="Q209" s="228" t="s">
        <v>80</v>
      </c>
      <c r="R209" s="228" t="s">
        <v>84</v>
      </c>
    </row>
    <row r="210" spans="4:18" s="17" customFormat="1" ht="15.75" customHeight="1">
      <c r="D210" s="228"/>
      <c r="E210" s="228" t="s">
        <v>408</v>
      </c>
      <c r="G210" s="229">
        <v>124</v>
      </c>
      <c r="P210" s="228" t="s">
        <v>80</v>
      </c>
      <c r="Q210" s="228" t="s">
        <v>80</v>
      </c>
      <c r="R210" s="228" t="s">
        <v>84</v>
      </c>
    </row>
    <row r="211" spans="4:18" s="17" customFormat="1" ht="15.75" customHeight="1">
      <c r="D211" s="228"/>
      <c r="E211" s="228" t="s">
        <v>409</v>
      </c>
      <c r="G211" s="229">
        <v>114</v>
      </c>
      <c r="P211" s="228" t="s">
        <v>80</v>
      </c>
      <c r="Q211" s="228" t="s">
        <v>80</v>
      </c>
      <c r="R211" s="228" t="s">
        <v>84</v>
      </c>
    </row>
    <row r="212" spans="4:18" s="17" customFormat="1" ht="15.75" customHeight="1">
      <c r="D212" s="228"/>
      <c r="E212" s="228" t="s">
        <v>410</v>
      </c>
      <c r="G212" s="229">
        <v>114</v>
      </c>
      <c r="P212" s="228" t="s">
        <v>80</v>
      </c>
      <c r="Q212" s="228" t="s">
        <v>80</v>
      </c>
      <c r="R212" s="228" t="s">
        <v>84</v>
      </c>
    </row>
    <row r="213" spans="4:18" s="17" customFormat="1" ht="15.75" customHeight="1">
      <c r="D213" s="230"/>
      <c r="E213" s="230" t="s">
        <v>170</v>
      </c>
      <c r="G213" s="231">
        <v>8563</v>
      </c>
      <c r="P213" s="230" t="s">
        <v>80</v>
      </c>
      <c r="Q213" s="230" t="s">
        <v>171</v>
      </c>
      <c r="R213" s="230" t="s">
        <v>84</v>
      </c>
    </row>
    <row r="214" spans="1:16" s="17" customFormat="1" ht="13.5" customHeight="1">
      <c r="A214" s="220" t="s">
        <v>411</v>
      </c>
      <c r="B214" s="220" t="s">
        <v>79</v>
      </c>
      <c r="C214" s="220" t="s">
        <v>213</v>
      </c>
      <c r="D214" s="17" t="s">
        <v>398</v>
      </c>
      <c r="E214" s="221" t="s">
        <v>399</v>
      </c>
      <c r="F214" s="220" t="s">
        <v>182</v>
      </c>
      <c r="G214" s="222">
        <v>3264.77</v>
      </c>
      <c r="H214" s="223"/>
      <c r="I214" s="223">
        <f>ROUND(G214*H214,2)</f>
        <v>0</v>
      </c>
      <c r="J214" s="224">
        <v>0.3</v>
      </c>
      <c r="K214" s="222">
        <f>G214*J214</f>
        <v>979.4309999999999</v>
      </c>
      <c r="L214" s="224">
        <v>0</v>
      </c>
      <c r="M214" s="222">
        <f>G214*L214</f>
        <v>0</v>
      </c>
      <c r="N214" s="927" t="s">
        <v>1159</v>
      </c>
      <c r="O214" s="225">
        <v>4</v>
      </c>
      <c r="P214" s="17" t="s">
        <v>80</v>
      </c>
    </row>
    <row r="215" spans="4:18" s="17" customFormat="1" ht="15.75" customHeight="1">
      <c r="D215" s="226"/>
      <c r="E215" s="226" t="s">
        <v>412</v>
      </c>
      <c r="G215" s="227"/>
      <c r="P215" s="226" t="s">
        <v>80</v>
      </c>
      <c r="Q215" s="226" t="s">
        <v>7</v>
      </c>
      <c r="R215" s="226" t="s">
        <v>84</v>
      </c>
    </row>
    <row r="216" spans="4:18" s="17" customFormat="1" ht="15.75" customHeight="1">
      <c r="D216" s="228"/>
      <c r="E216" s="228" t="s">
        <v>413</v>
      </c>
      <c r="G216" s="229">
        <v>2712.75</v>
      </c>
      <c r="P216" s="228" t="s">
        <v>80</v>
      </c>
      <c r="Q216" s="228" t="s">
        <v>80</v>
      </c>
      <c r="R216" s="228" t="s">
        <v>84</v>
      </c>
    </row>
    <row r="217" spans="4:18" s="17" customFormat="1" ht="15.75" customHeight="1">
      <c r="D217" s="228"/>
      <c r="E217" s="228" t="s">
        <v>414</v>
      </c>
      <c r="G217" s="229">
        <v>552.02</v>
      </c>
      <c r="P217" s="228" t="s">
        <v>80</v>
      </c>
      <c r="Q217" s="228" t="s">
        <v>80</v>
      </c>
      <c r="R217" s="228" t="s">
        <v>84</v>
      </c>
    </row>
    <row r="218" spans="4:18" s="17" customFormat="1" ht="15.75" customHeight="1">
      <c r="D218" s="230"/>
      <c r="E218" s="230" t="s">
        <v>170</v>
      </c>
      <c r="G218" s="231">
        <v>3264.77</v>
      </c>
      <c r="P218" s="230" t="s">
        <v>80</v>
      </c>
      <c r="Q218" s="230" t="s">
        <v>171</v>
      </c>
      <c r="R218" s="230" t="s">
        <v>84</v>
      </c>
    </row>
    <row r="219" spans="1:16" s="17" customFormat="1" ht="13.5" customHeight="1">
      <c r="A219" s="220" t="s">
        <v>415</v>
      </c>
      <c r="B219" s="220" t="s">
        <v>79</v>
      </c>
      <c r="C219" s="220" t="s">
        <v>213</v>
      </c>
      <c r="D219" s="17" t="s">
        <v>416</v>
      </c>
      <c r="E219" s="221" t="s">
        <v>417</v>
      </c>
      <c r="F219" s="220" t="s">
        <v>182</v>
      </c>
      <c r="G219" s="222">
        <v>178</v>
      </c>
      <c r="H219" s="223"/>
      <c r="I219" s="223">
        <f>ROUND(G219*H219,2)</f>
        <v>0</v>
      </c>
      <c r="J219" s="224">
        <v>0.32</v>
      </c>
      <c r="K219" s="222">
        <f>G219*J219</f>
        <v>56.96</v>
      </c>
      <c r="L219" s="224">
        <v>0</v>
      </c>
      <c r="M219" s="222">
        <f>G219*L219</f>
        <v>0</v>
      </c>
      <c r="N219" s="927" t="s">
        <v>1159</v>
      </c>
      <c r="O219" s="225">
        <v>4</v>
      </c>
      <c r="P219" s="17" t="s">
        <v>80</v>
      </c>
    </row>
    <row r="220" spans="4:18" s="17" customFormat="1" ht="15.75" customHeight="1">
      <c r="D220" s="228"/>
      <c r="E220" s="228" t="s">
        <v>418</v>
      </c>
      <c r="G220" s="229">
        <v>178</v>
      </c>
      <c r="P220" s="228" t="s">
        <v>80</v>
      </c>
      <c r="Q220" s="228" t="s">
        <v>80</v>
      </c>
      <c r="R220" s="228" t="s">
        <v>84</v>
      </c>
    </row>
    <row r="221" spans="4:18" s="17" customFormat="1" ht="15.75" customHeight="1">
      <c r="D221" s="230"/>
      <c r="E221" s="230" t="s">
        <v>170</v>
      </c>
      <c r="G221" s="231">
        <v>178</v>
      </c>
      <c r="P221" s="230" t="s">
        <v>80</v>
      </c>
      <c r="Q221" s="230" t="s">
        <v>171</v>
      </c>
      <c r="R221" s="230" t="s">
        <v>84</v>
      </c>
    </row>
    <row r="222" spans="1:16" s="17" customFormat="1" ht="24" customHeight="1">
      <c r="A222" s="220" t="s">
        <v>419</v>
      </c>
      <c r="B222" s="220" t="s">
        <v>79</v>
      </c>
      <c r="C222" s="220" t="s">
        <v>213</v>
      </c>
      <c r="D222" s="17" t="s">
        <v>420</v>
      </c>
      <c r="E222" s="221" t="s">
        <v>421</v>
      </c>
      <c r="F222" s="220" t="s">
        <v>182</v>
      </c>
      <c r="G222" s="222">
        <v>2274</v>
      </c>
      <c r="H222" s="223"/>
      <c r="I222" s="223">
        <f>ROUND(G222*H222,2)</f>
        <v>0</v>
      </c>
      <c r="J222" s="224">
        <v>0.16</v>
      </c>
      <c r="K222" s="222">
        <f>G222*J222</f>
        <v>363.84000000000003</v>
      </c>
      <c r="L222" s="224">
        <v>0</v>
      </c>
      <c r="M222" s="222">
        <f>G222*L222</f>
        <v>0</v>
      </c>
      <c r="N222" s="927" t="s">
        <v>1159</v>
      </c>
      <c r="O222" s="225">
        <v>4</v>
      </c>
      <c r="P222" s="17" t="s">
        <v>80</v>
      </c>
    </row>
    <row r="223" spans="4:18" s="17" customFormat="1" ht="15.75" customHeight="1">
      <c r="D223" s="228"/>
      <c r="E223" s="228" t="s">
        <v>422</v>
      </c>
      <c r="G223" s="229">
        <v>178</v>
      </c>
      <c r="P223" s="228" t="s">
        <v>80</v>
      </c>
      <c r="Q223" s="228" t="s">
        <v>80</v>
      </c>
      <c r="R223" s="228" t="s">
        <v>84</v>
      </c>
    </row>
    <row r="224" spans="4:18" s="17" customFormat="1" ht="15.75" customHeight="1">
      <c r="D224" s="228"/>
      <c r="E224" s="228" t="s">
        <v>423</v>
      </c>
      <c r="G224" s="229">
        <v>2096</v>
      </c>
      <c r="P224" s="228" t="s">
        <v>80</v>
      </c>
      <c r="Q224" s="228" t="s">
        <v>80</v>
      </c>
      <c r="R224" s="228" t="s">
        <v>84</v>
      </c>
    </row>
    <row r="225" spans="4:18" s="17" customFormat="1" ht="15.75" customHeight="1">
      <c r="D225" s="230"/>
      <c r="E225" s="230" t="s">
        <v>170</v>
      </c>
      <c r="G225" s="231">
        <v>2274</v>
      </c>
      <c r="P225" s="230" t="s">
        <v>80</v>
      </c>
      <c r="Q225" s="230" t="s">
        <v>171</v>
      </c>
      <c r="R225" s="230" t="s">
        <v>84</v>
      </c>
    </row>
    <row r="226" spans="1:16" s="17" customFormat="1" ht="13.5" customHeight="1">
      <c r="A226" s="220" t="s">
        <v>424</v>
      </c>
      <c r="B226" s="220" t="s">
        <v>79</v>
      </c>
      <c r="C226" s="220" t="s">
        <v>213</v>
      </c>
      <c r="D226" s="17" t="s">
        <v>425</v>
      </c>
      <c r="E226" s="221" t="s">
        <v>426</v>
      </c>
      <c r="F226" s="220" t="s">
        <v>182</v>
      </c>
      <c r="G226" s="222">
        <v>2640</v>
      </c>
      <c r="H226" s="223"/>
      <c r="I226" s="223">
        <f>ROUND(G226*H226,2)</f>
        <v>0</v>
      </c>
      <c r="J226" s="224">
        <v>0.00601</v>
      </c>
      <c r="K226" s="222">
        <f>G226*J226</f>
        <v>15.866399999999999</v>
      </c>
      <c r="L226" s="224">
        <v>0</v>
      </c>
      <c r="M226" s="222">
        <f>G226*L226</f>
        <v>0</v>
      </c>
      <c r="N226" s="927" t="s">
        <v>1159</v>
      </c>
      <c r="O226" s="225">
        <v>4</v>
      </c>
      <c r="P226" s="17" t="s">
        <v>80</v>
      </c>
    </row>
    <row r="227" spans="1:16" s="17" customFormat="1" ht="13.5" customHeight="1">
      <c r="A227" s="220" t="s">
        <v>427</v>
      </c>
      <c r="B227" s="220" t="s">
        <v>79</v>
      </c>
      <c r="C227" s="220" t="s">
        <v>213</v>
      </c>
      <c r="D227" s="17" t="s">
        <v>428</v>
      </c>
      <c r="E227" s="221" t="s">
        <v>429</v>
      </c>
      <c r="F227" s="220" t="s">
        <v>182</v>
      </c>
      <c r="G227" s="222">
        <v>2640</v>
      </c>
      <c r="H227" s="223"/>
      <c r="I227" s="223">
        <f>ROUND(G227*H227,2)</f>
        <v>0</v>
      </c>
      <c r="J227" s="224">
        <v>0.00061</v>
      </c>
      <c r="K227" s="222">
        <f>G227*J227</f>
        <v>1.6103999999999998</v>
      </c>
      <c r="L227" s="224">
        <v>0</v>
      </c>
      <c r="M227" s="222">
        <f>G227*L227</f>
        <v>0</v>
      </c>
      <c r="N227" s="927" t="s">
        <v>1159</v>
      </c>
      <c r="O227" s="225">
        <v>4</v>
      </c>
      <c r="P227" s="17" t="s">
        <v>80</v>
      </c>
    </row>
    <row r="228" spans="4:18" s="17" customFormat="1" ht="15.75" customHeight="1">
      <c r="D228" s="228"/>
      <c r="E228" s="228" t="s">
        <v>422</v>
      </c>
      <c r="G228" s="229">
        <v>178</v>
      </c>
      <c r="P228" s="228" t="s">
        <v>80</v>
      </c>
      <c r="Q228" s="228" t="s">
        <v>80</v>
      </c>
      <c r="R228" s="228" t="s">
        <v>84</v>
      </c>
    </row>
    <row r="229" spans="4:18" s="17" customFormat="1" ht="15.75" customHeight="1">
      <c r="D229" s="228"/>
      <c r="E229" s="228" t="s">
        <v>430</v>
      </c>
      <c r="G229" s="229">
        <v>366</v>
      </c>
      <c r="P229" s="228" t="s">
        <v>80</v>
      </c>
      <c r="Q229" s="228" t="s">
        <v>80</v>
      </c>
      <c r="R229" s="228" t="s">
        <v>84</v>
      </c>
    </row>
    <row r="230" spans="4:18" s="17" customFormat="1" ht="15.75" customHeight="1">
      <c r="D230" s="228"/>
      <c r="E230" s="228" t="s">
        <v>431</v>
      </c>
      <c r="G230" s="229">
        <v>2096</v>
      </c>
      <c r="P230" s="228" t="s">
        <v>80</v>
      </c>
      <c r="Q230" s="228" t="s">
        <v>80</v>
      </c>
      <c r="R230" s="228" t="s">
        <v>84</v>
      </c>
    </row>
    <row r="231" spans="4:18" s="17" customFormat="1" ht="15.75" customHeight="1">
      <c r="D231" s="230"/>
      <c r="E231" s="230" t="s">
        <v>170</v>
      </c>
      <c r="G231" s="231">
        <v>2640</v>
      </c>
      <c r="P231" s="230" t="s">
        <v>80</v>
      </c>
      <c r="Q231" s="230" t="s">
        <v>171</v>
      </c>
      <c r="R231" s="230" t="s">
        <v>84</v>
      </c>
    </row>
    <row r="232" spans="1:16" s="17" customFormat="1" ht="13.5" customHeight="1">
      <c r="A232" s="220" t="s">
        <v>432</v>
      </c>
      <c r="B232" s="220" t="s">
        <v>79</v>
      </c>
      <c r="C232" s="220" t="s">
        <v>213</v>
      </c>
      <c r="D232" s="17" t="s">
        <v>433</v>
      </c>
      <c r="E232" s="221" t="s">
        <v>434</v>
      </c>
      <c r="F232" s="220" t="s">
        <v>182</v>
      </c>
      <c r="G232" s="222">
        <v>178</v>
      </c>
      <c r="H232" s="223"/>
      <c r="I232" s="223">
        <f>ROUND(G232*H232,2)</f>
        <v>0</v>
      </c>
      <c r="J232" s="224">
        <v>0</v>
      </c>
      <c r="K232" s="222">
        <f>G232*J232</f>
        <v>0</v>
      </c>
      <c r="L232" s="224">
        <v>0</v>
      </c>
      <c r="M232" s="222">
        <f>G232*L232</f>
        <v>0</v>
      </c>
      <c r="N232" s="927" t="s">
        <v>1159</v>
      </c>
      <c r="O232" s="225">
        <v>4</v>
      </c>
      <c r="P232" s="17" t="s">
        <v>80</v>
      </c>
    </row>
    <row r="233" spans="1:16" s="17" customFormat="1" ht="24" customHeight="1">
      <c r="A233" s="220" t="s">
        <v>435</v>
      </c>
      <c r="B233" s="220" t="s">
        <v>79</v>
      </c>
      <c r="C233" s="220" t="s">
        <v>213</v>
      </c>
      <c r="D233" s="17" t="s">
        <v>436</v>
      </c>
      <c r="E233" s="221" t="s">
        <v>437</v>
      </c>
      <c r="F233" s="220" t="s">
        <v>182</v>
      </c>
      <c r="G233" s="222">
        <v>2274</v>
      </c>
      <c r="H233" s="223"/>
      <c r="I233" s="223">
        <f>ROUND(G233*H233,2)</f>
        <v>0</v>
      </c>
      <c r="J233" s="224">
        <v>0.08</v>
      </c>
      <c r="K233" s="222">
        <f>G233*J233</f>
        <v>181.92000000000002</v>
      </c>
      <c r="L233" s="224">
        <v>0</v>
      </c>
      <c r="M233" s="222">
        <f>G233*L233</f>
        <v>0</v>
      </c>
      <c r="N233" s="927" t="s">
        <v>1159</v>
      </c>
      <c r="O233" s="225">
        <v>4</v>
      </c>
      <c r="P233" s="17" t="s">
        <v>80</v>
      </c>
    </row>
    <row r="234" spans="4:18" s="17" customFormat="1" ht="15.75" customHeight="1">
      <c r="D234" s="228"/>
      <c r="E234" s="228" t="s">
        <v>422</v>
      </c>
      <c r="G234" s="229">
        <v>178</v>
      </c>
      <c r="P234" s="228" t="s">
        <v>80</v>
      </c>
      <c r="Q234" s="228" t="s">
        <v>80</v>
      </c>
      <c r="R234" s="228" t="s">
        <v>84</v>
      </c>
    </row>
    <row r="235" spans="4:18" s="17" customFormat="1" ht="15.75" customHeight="1">
      <c r="D235" s="228"/>
      <c r="E235" s="228" t="s">
        <v>423</v>
      </c>
      <c r="G235" s="229">
        <v>2096</v>
      </c>
      <c r="P235" s="228" t="s">
        <v>80</v>
      </c>
      <c r="Q235" s="228" t="s">
        <v>80</v>
      </c>
      <c r="R235" s="228" t="s">
        <v>84</v>
      </c>
    </row>
    <row r="236" spans="4:18" s="17" customFormat="1" ht="15.75" customHeight="1">
      <c r="D236" s="230"/>
      <c r="E236" s="230" t="s">
        <v>170</v>
      </c>
      <c r="G236" s="231">
        <v>2274</v>
      </c>
      <c r="P236" s="230" t="s">
        <v>80</v>
      </c>
      <c r="Q236" s="230" t="s">
        <v>171</v>
      </c>
      <c r="R236" s="230" t="s">
        <v>84</v>
      </c>
    </row>
    <row r="237" spans="1:16" s="17" customFormat="1" ht="24" customHeight="1">
      <c r="A237" s="220" t="s">
        <v>438</v>
      </c>
      <c r="B237" s="220" t="s">
        <v>79</v>
      </c>
      <c r="C237" s="220" t="s">
        <v>213</v>
      </c>
      <c r="D237" s="17" t="s">
        <v>439</v>
      </c>
      <c r="E237" s="221" t="s">
        <v>440</v>
      </c>
      <c r="F237" s="220" t="s">
        <v>182</v>
      </c>
      <c r="G237" s="222">
        <v>366</v>
      </c>
      <c r="H237" s="223"/>
      <c r="I237" s="223">
        <f>ROUND(G237*H237,2)</f>
        <v>0</v>
      </c>
      <c r="J237" s="224">
        <v>0.1</v>
      </c>
      <c r="K237" s="222">
        <f>G237*J237</f>
        <v>36.6</v>
      </c>
      <c r="L237" s="224">
        <v>0</v>
      </c>
      <c r="M237" s="222">
        <f>G237*L237</f>
        <v>0</v>
      </c>
      <c r="N237" s="927" t="s">
        <v>1159</v>
      </c>
      <c r="O237" s="225">
        <v>4</v>
      </c>
      <c r="P237" s="17" t="s">
        <v>80</v>
      </c>
    </row>
    <row r="238" spans="4:18" s="17" customFormat="1" ht="15.75" customHeight="1">
      <c r="D238" s="228"/>
      <c r="E238" s="228" t="s">
        <v>430</v>
      </c>
      <c r="G238" s="229">
        <v>366</v>
      </c>
      <c r="P238" s="228" t="s">
        <v>80</v>
      </c>
      <c r="Q238" s="228" t="s">
        <v>80</v>
      </c>
      <c r="R238" s="228" t="s">
        <v>84</v>
      </c>
    </row>
    <row r="239" spans="4:18" s="17" customFormat="1" ht="15.75" customHeight="1">
      <c r="D239" s="230"/>
      <c r="E239" s="230" t="s">
        <v>170</v>
      </c>
      <c r="G239" s="231">
        <v>366</v>
      </c>
      <c r="P239" s="230" t="s">
        <v>80</v>
      </c>
      <c r="Q239" s="230" t="s">
        <v>171</v>
      </c>
      <c r="R239" s="230" t="s">
        <v>84</v>
      </c>
    </row>
    <row r="240" spans="1:16" s="17" customFormat="1" ht="13.5" customHeight="1">
      <c r="A240" s="220" t="s">
        <v>441</v>
      </c>
      <c r="B240" s="220" t="s">
        <v>79</v>
      </c>
      <c r="C240" s="220" t="s">
        <v>213</v>
      </c>
      <c r="D240" s="17" t="s">
        <v>442</v>
      </c>
      <c r="E240" s="221" t="s">
        <v>443</v>
      </c>
      <c r="F240" s="220" t="s">
        <v>182</v>
      </c>
      <c r="G240" s="222">
        <v>8</v>
      </c>
      <c r="H240" s="223"/>
      <c r="I240" s="223">
        <f>ROUND(G240*H240,2)</f>
        <v>0</v>
      </c>
      <c r="J240" s="224">
        <v>0.65</v>
      </c>
      <c r="K240" s="222">
        <f>G240*J240</f>
        <v>5.2</v>
      </c>
      <c r="L240" s="224">
        <v>0</v>
      </c>
      <c r="M240" s="222">
        <f>G240*L240</f>
        <v>0</v>
      </c>
      <c r="N240" s="927" t="s">
        <v>108</v>
      </c>
      <c r="O240" s="225">
        <v>4</v>
      </c>
      <c r="P240" s="17" t="s">
        <v>80</v>
      </c>
    </row>
    <row r="241" spans="4:18" s="17" customFormat="1" ht="15.75" customHeight="1">
      <c r="D241" s="226"/>
      <c r="E241" s="226" t="s">
        <v>168</v>
      </c>
      <c r="G241" s="227"/>
      <c r="P241" s="226" t="s">
        <v>80</v>
      </c>
      <c r="Q241" s="226" t="s">
        <v>7</v>
      </c>
      <c r="R241" s="226" t="s">
        <v>84</v>
      </c>
    </row>
    <row r="242" spans="4:18" s="17" customFormat="1" ht="15.75" customHeight="1">
      <c r="D242" s="226"/>
      <c r="E242" s="226" t="s">
        <v>444</v>
      </c>
      <c r="G242" s="227"/>
      <c r="P242" s="226" t="s">
        <v>80</v>
      </c>
      <c r="Q242" s="226" t="s">
        <v>7</v>
      </c>
      <c r="R242" s="226" t="s">
        <v>84</v>
      </c>
    </row>
    <row r="243" spans="4:18" s="17" customFormat="1" ht="15.75" customHeight="1">
      <c r="D243" s="226"/>
      <c r="E243" s="226" t="s">
        <v>445</v>
      </c>
      <c r="G243" s="227"/>
      <c r="P243" s="226" t="s">
        <v>80</v>
      </c>
      <c r="Q243" s="226" t="s">
        <v>7</v>
      </c>
      <c r="R243" s="226" t="s">
        <v>84</v>
      </c>
    </row>
    <row r="244" spans="4:18" s="17" customFormat="1" ht="15.75" customHeight="1">
      <c r="D244" s="226"/>
      <c r="E244" s="226" t="s">
        <v>446</v>
      </c>
      <c r="G244" s="227"/>
      <c r="P244" s="226" t="s">
        <v>80</v>
      </c>
      <c r="Q244" s="226" t="s">
        <v>7</v>
      </c>
      <c r="R244" s="226" t="s">
        <v>84</v>
      </c>
    </row>
    <row r="245" spans="4:18" s="17" customFormat="1" ht="15.75" customHeight="1">
      <c r="D245" s="226"/>
      <c r="E245" s="226" t="s">
        <v>447</v>
      </c>
      <c r="G245" s="227"/>
      <c r="P245" s="226" t="s">
        <v>80</v>
      </c>
      <c r="Q245" s="226" t="s">
        <v>7</v>
      </c>
      <c r="R245" s="226" t="s">
        <v>84</v>
      </c>
    </row>
    <row r="246" spans="4:18" s="17" customFormat="1" ht="15.75" customHeight="1">
      <c r="D246" s="226"/>
      <c r="E246" s="226" t="s">
        <v>448</v>
      </c>
      <c r="G246" s="227"/>
      <c r="P246" s="226" t="s">
        <v>80</v>
      </c>
      <c r="Q246" s="226" t="s">
        <v>7</v>
      </c>
      <c r="R246" s="226" t="s">
        <v>84</v>
      </c>
    </row>
    <row r="247" spans="4:18" s="17" customFormat="1" ht="15.75" customHeight="1">
      <c r="D247" s="226"/>
      <c r="E247" s="226" t="s">
        <v>449</v>
      </c>
      <c r="G247" s="227"/>
      <c r="P247" s="226" t="s">
        <v>80</v>
      </c>
      <c r="Q247" s="226" t="s">
        <v>7</v>
      </c>
      <c r="R247" s="226" t="s">
        <v>84</v>
      </c>
    </row>
    <row r="248" spans="4:18" s="17" customFormat="1" ht="15.75" customHeight="1">
      <c r="D248" s="228"/>
      <c r="E248" s="228" t="s">
        <v>450</v>
      </c>
      <c r="G248" s="229">
        <v>8</v>
      </c>
      <c r="P248" s="228" t="s">
        <v>80</v>
      </c>
      <c r="Q248" s="228" t="s">
        <v>80</v>
      </c>
      <c r="R248" s="228" t="s">
        <v>84</v>
      </c>
    </row>
    <row r="249" spans="4:18" s="17" customFormat="1" ht="15.75" customHeight="1">
      <c r="D249" s="230"/>
      <c r="E249" s="230" t="s">
        <v>170</v>
      </c>
      <c r="G249" s="231">
        <v>8</v>
      </c>
      <c r="P249" s="230" t="s">
        <v>80</v>
      </c>
      <c r="Q249" s="230" t="s">
        <v>171</v>
      </c>
      <c r="R249" s="230" t="s">
        <v>84</v>
      </c>
    </row>
    <row r="250" spans="1:16" s="17" customFormat="1" ht="13.5" customHeight="1">
      <c r="A250" s="220" t="s">
        <v>451</v>
      </c>
      <c r="B250" s="220" t="s">
        <v>79</v>
      </c>
      <c r="C250" s="220" t="s">
        <v>213</v>
      </c>
      <c r="D250" s="17" t="s">
        <v>452</v>
      </c>
      <c r="E250" s="221" t="s">
        <v>453</v>
      </c>
      <c r="F250" s="220" t="s">
        <v>182</v>
      </c>
      <c r="G250" s="222">
        <v>34</v>
      </c>
      <c r="H250" s="223"/>
      <c r="I250" s="223">
        <f>ROUND(G250*H250,2)</f>
        <v>0</v>
      </c>
      <c r="J250" s="224">
        <v>0.1837</v>
      </c>
      <c r="K250" s="222">
        <f>G250*J250</f>
        <v>6.2458</v>
      </c>
      <c r="L250" s="224">
        <v>0</v>
      </c>
      <c r="M250" s="222">
        <f>G250*L250</f>
        <v>0</v>
      </c>
      <c r="N250" s="927" t="s">
        <v>1159</v>
      </c>
      <c r="O250" s="225">
        <v>4</v>
      </c>
      <c r="P250" s="17" t="s">
        <v>80</v>
      </c>
    </row>
    <row r="251" spans="4:18" s="17" customFormat="1" ht="15.75" customHeight="1">
      <c r="D251" s="228"/>
      <c r="E251" s="228" t="s">
        <v>345</v>
      </c>
      <c r="G251" s="229">
        <v>34</v>
      </c>
      <c r="P251" s="228" t="s">
        <v>80</v>
      </c>
      <c r="Q251" s="228" t="s">
        <v>80</v>
      </c>
      <c r="R251" s="228" t="s">
        <v>84</v>
      </c>
    </row>
    <row r="252" spans="4:18" s="17" customFormat="1" ht="15.75" customHeight="1">
      <c r="D252" s="230"/>
      <c r="E252" s="230" t="s">
        <v>170</v>
      </c>
      <c r="G252" s="231">
        <v>34</v>
      </c>
      <c r="P252" s="230" t="s">
        <v>80</v>
      </c>
      <c r="Q252" s="230" t="s">
        <v>171</v>
      </c>
      <c r="R252" s="230" t="s">
        <v>84</v>
      </c>
    </row>
    <row r="253" spans="1:16" s="17" customFormat="1" ht="13.5" customHeight="1">
      <c r="A253" s="237" t="s">
        <v>454</v>
      </c>
      <c r="B253" s="237" t="s">
        <v>353</v>
      </c>
      <c r="C253" s="237" t="s">
        <v>354</v>
      </c>
      <c r="D253" s="238" t="s">
        <v>455</v>
      </c>
      <c r="E253" s="239" t="s">
        <v>456</v>
      </c>
      <c r="F253" s="237" t="s">
        <v>304</v>
      </c>
      <c r="G253" s="240">
        <v>14.96</v>
      </c>
      <c r="H253" s="241"/>
      <c r="I253" s="241">
        <f>ROUND(G253*H253,2)</f>
        <v>0</v>
      </c>
      <c r="J253" s="242">
        <v>1</v>
      </c>
      <c r="K253" s="240">
        <f>G253*J253</f>
        <v>14.96</v>
      </c>
      <c r="L253" s="242">
        <v>0</v>
      </c>
      <c r="M253" s="240">
        <f>G253*L253</f>
        <v>0</v>
      </c>
      <c r="N253" s="927" t="s">
        <v>108</v>
      </c>
      <c r="O253" s="243">
        <v>8</v>
      </c>
      <c r="P253" s="238" t="s">
        <v>80</v>
      </c>
    </row>
    <row r="254" spans="1:16" s="17" customFormat="1" ht="13.5" customHeight="1">
      <c r="A254" s="220" t="s">
        <v>457</v>
      </c>
      <c r="B254" s="220" t="s">
        <v>79</v>
      </c>
      <c r="C254" s="220" t="s">
        <v>213</v>
      </c>
      <c r="D254" s="17" t="s">
        <v>458</v>
      </c>
      <c r="E254" s="221" t="s">
        <v>459</v>
      </c>
      <c r="F254" s="220" t="s">
        <v>182</v>
      </c>
      <c r="G254" s="222">
        <v>2360</v>
      </c>
      <c r="H254" s="223"/>
      <c r="I254" s="223">
        <f>ROUND(G254*H254,2)</f>
        <v>0</v>
      </c>
      <c r="J254" s="224">
        <v>0.08425</v>
      </c>
      <c r="K254" s="222">
        <f>G254*J254</f>
        <v>198.83</v>
      </c>
      <c r="L254" s="224">
        <v>0</v>
      </c>
      <c r="M254" s="222">
        <f>G254*L254</f>
        <v>0</v>
      </c>
      <c r="N254" s="927" t="s">
        <v>1159</v>
      </c>
      <c r="O254" s="225">
        <v>4</v>
      </c>
      <c r="P254" s="17" t="s">
        <v>80</v>
      </c>
    </row>
    <row r="255" spans="4:18" s="17" customFormat="1" ht="15.75" customHeight="1">
      <c r="D255" s="228"/>
      <c r="E255" s="228" t="s">
        <v>460</v>
      </c>
      <c r="G255" s="229">
        <v>2236</v>
      </c>
      <c r="P255" s="228" t="s">
        <v>80</v>
      </c>
      <c r="Q255" s="228" t="s">
        <v>80</v>
      </c>
      <c r="R255" s="228" t="s">
        <v>84</v>
      </c>
    </row>
    <row r="256" spans="4:18" s="17" customFormat="1" ht="15.75" customHeight="1">
      <c r="D256" s="228"/>
      <c r="E256" s="228" t="s">
        <v>461</v>
      </c>
      <c r="G256" s="229">
        <v>124</v>
      </c>
      <c r="P256" s="228" t="s">
        <v>80</v>
      </c>
      <c r="Q256" s="228" t="s">
        <v>80</v>
      </c>
      <c r="R256" s="228" t="s">
        <v>84</v>
      </c>
    </row>
    <row r="257" spans="4:18" s="17" customFormat="1" ht="15.75" customHeight="1">
      <c r="D257" s="230"/>
      <c r="E257" s="230" t="s">
        <v>170</v>
      </c>
      <c r="G257" s="231">
        <v>2360</v>
      </c>
      <c r="P257" s="230" t="s">
        <v>80</v>
      </c>
      <c r="Q257" s="230" t="s">
        <v>171</v>
      </c>
      <c r="R257" s="230" t="s">
        <v>84</v>
      </c>
    </row>
    <row r="258" spans="1:16" s="17" customFormat="1" ht="13.5" customHeight="1">
      <c r="A258" s="237" t="s">
        <v>462</v>
      </c>
      <c r="B258" s="237" t="s">
        <v>353</v>
      </c>
      <c r="C258" s="237" t="s">
        <v>354</v>
      </c>
      <c r="D258" s="238" t="s">
        <v>463</v>
      </c>
      <c r="E258" s="239" t="s">
        <v>464</v>
      </c>
      <c r="F258" s="237" t="s">
        <v>182</v>
      </c>
      <c r="G258" s="240">
        <v>2459.6</v>
      </c>
      <c r="H258" s="241"/>
      <c r="I258" s="241">
        <f>ROUND(G258*H258,2)</f>
        <v>0</v>
      </c>
      <c r="J258" s="242">
        <v>0.14</v>
      </c>
      <c r="K258" s="240">
        <f>G258*J258</f>
        <v>344.344</v>
      </c>
      <c r="L258" s="242">
        <v>0</v>
      </c>
      <c r="M258" s="240">
        <f>G258*L258</f>
        <v>0</v>
      </c>
      <c r="N258" s="927" t="s">
        <v>108</v>
      </c>
      <c r="O258" s="243">
        <v>8</v>
      </c>
      <c r="P258" s="238" t="s">
        <v>80</v>
      </c>
    </row>
    <row r="259" spans="1:16" s="17" customFormat="1" ht="13.5" customHeight="1">
      <c r="A259" s="237" t="s">
        <v>465</v>
      </c>
      <c r="B259" s="237" t="s">
        <v>353</v>
      </c>
      <c r="C259" s="237" t="s">
        <v>354</v>
      </c>
      <c r="D259" s="238" t="s">
        <v>466</v>
      </c>
      <c r="E259" s="239" t="s">
        <v>467</v>
      </c>
      <c r="F259" s="237" t="s">
        <v>182</v>
      </c>
      <c r="G259" s="240">
        <v>136.4</v>
      </c>
      <c r="H259" s="241"/>
      <c r="I259" s="241">
        <f>ROUND(G259*H259,2)</f>
        <v>0</v>
      </c>
      <c r="J259" s="242">
        <v>0.14</v>
      </c>
      <c r="K259" s="240">
        <f>G259*J259</f>
        <v>19.096000000000004</v>
      </c>
      <c r="L259" s="242">
        <v>0</v>
      </c>
      <c r="M259" s="240">
        <f>G259*L259</f>
        <v>0</v>
      </c>
      <c r="N259" s="927" t="s">
        <v>108</v>
      </c>
      <c r="O259" s="243">
        <v>8</v>
      </c>
      <c r="P259" s="238" t="s">
        <v>80</v>
      </c>
    </row>
    <row r="260" spans="4:18" s="17" customFormat="1" ht="15.75" customHeight="1">
      <c r="D260" s="226"/>
      <c r="E260" s="226" t="s">
        <v>468</v>
      </c>
      <c r="G260" s="227"/>
      <c r="P260" s="226" t="s">
        <v>80</v>
      </c>
      <c r="Q260" s="226" t="s">
        <v>7</v>
      </c>
      <c r="R260" s="226" t="s">
        <v>84</v>
      </c>
    </row>
    <row r="261" spans="4:18" s="17" customFormat="1" ht="15.75" customHeight="1">
      <c r="D261" s="226"/>
      <c r="E261" s="226" t="s">
        <v>469</v>
      </c>
      <c r="G261" s="227"/>
      <c r="P261" s="226" t="s">
        <v>80</v>
      </c>
      <c r="Q261" s="226" t="s">
        <v>7</v>
      </c>
      <c r="R261" s="226" t="s">
        <v>84</v>
      </c>
    </row>
    <row r="262" spans="4:18" s="17" customFormat="1" ht="15.75" customHeight="1">
      <c r="D262" s="226"/>
      <c r="E262" s="226" t="s">
        <v>470</v>
      </c>
      <c r="G262" s="227"/>
      <c r="P262" s="226" t="s">
        <v>80</v>
      </c>
      <c r="Q262" s="226" t="s">
        <v>7</v>
      </c>
      <c r="R262" s="226" t="s">
        <v>84</v>
      </c>
    </row>
    <row r="263" spans="4:18" s="17" customFormat="1" ht="15.75" customHeight="1">
      <c r="D263" s="226"/>
      <c r="E263" s="226" t="s">
        <v>471</v>
      </c>
      <c r="G263" s="227"/>
      <c r="P263" s="226" t="s">
        <v>80</v>
      </c>
      <c r="Q263" s="226" t="s">
        <v>7</v>
      </c>
      <c r="R263" s="226" t="s">
        <v>84</v>
      </c>
    </row>
    <row r="264" spans="4:18" s="17" customFormat="1" ht="15.75" customHeight="1">
      <c r="D264" s="228"/>
      <c r="E264" s="228" t="s">
        <v>472</v>
      </c>
      <c r="G264" s="229">
        <v>136.4</v>
      </c>
      <c r="P264" s="228" t="s">
        <v>80</v>
      </c>
      <c r="Q264" s="228" t="s">
        <v>80</v>
      </c>
      <c r="R264" s="228" t="s">
        <v>84</v>
      </c>
    </row>
    <row r="265" spans="4:18" s="17" customFormat="1" ht="15.75" customHeight="1">
      <c r="D265" s="230"/>
      <c r="E265" s="230" t="s">
        <v>170</v>
      </c>
      <c r="G265" s="231">
        <v>136.4</v>
      </c>
      <c r="P265" s="230" t="s">
        <v>80</v>
      </c>
      <c r="Q265" s="230" t="s">
        <v>171</v>
      </c>
      <c r="R265" s="230" t="s">
        <v>84</v>
      </c>
    </row>
    <row r="266" spans="1:16" s="17" customFormat="1" ht="13.5" customHeight="1">
      <c r="A266" s="220" t="s">
        <v>473</v>
      </c>
      <c r="B266" s="220" t="s">
        <v>79</v>
      </c>
      <c r="C266" s="220" t="s">
        <v>213</v>
      </c>
      <c r="D266" s="17" t="s">
        <v>474</v>
      </c>
      <c r="E266" s="221" t="s">
        <v>475</v>
      </c>
      <c r="F266" s="220" t="s">
        <v>182</v>
      </c>
      <c r="G266" s="222">
        <v>263</v>
      </c>
      <c r="H266" s="223"/>
      <c r="I266" s="223">
        <f>ROUND(G266*H266,2)</f>
        <v>0</v>
      </c>
      <c r="J266" s="224">
        <v>0.08565</v>
      </c>
      <c r="K266" s="222">
        <f>G266*J266</f>
        <v>22.52595</v>
      </c>
      <c r="L266" s="224">
        <v>0</v>
      </c>
      <c r="M266" s="222">
        <f>G266*L266</f>
        <v>0</v>
      </c>
      <c r="N266" s="927" t="s">
        <v>1159</v>
      </c>
      <c r="O266" s="225">
        <v>4</v>
      </c>
      <c r="P266" s="17" t="s">
        <v>80</v>
      </c>
    </row>
    <row r="267" spans="4:18" s="17" customFormat="1" ht="15.75" customHeight="1">
      <c r="D267" s="228"/>
      <c r="E267" s="228" t="s">
        <v>476</v>
      </c>
      <c r="G267" s="229">
        <v>263</v>
      </c>
      <c r="P267" s="228" t="s">
        <v>80</v>
      </c>
      <c r="Q267" s="228" t="s">
        <v>80</v>
      </c>
      <c r="R267" s="228" t="s">
        <v>84</v>
      </c>
    </row>
    <row r="268" spans="4:18" s="17" customFormat="1" ht="15.75" customHeight="1">
      <c r="D268" s="230"/>
      <c r="E268" s="230" t="s">
        <v>170</v>
      </c>
      <c r="G268" s="231">
        <v>263</v>
      </c>
      <c r="P268" s="230" t="s">
        <v>80</v>
      </c>
      <c r="Q268" s="230" t="s">
        <v>171</v>
      </c>
      <c r="R268" s="230" t="s">
        <v>84</v>
      </c>
    </row>
    <row r="269" spans="1:16" s="17" customFormat="1" ht="13.5" customHeight="1">
      <c r="A269" s="237" t="s">
        <v>477</v>
      </c>
      <c r="B269" s="237" t="s">
        <v>353</v>
      </c>
      <c r="C269" s="237" t="s">
        <v>354</v>
      </c>
      <c r="D269" s="238" t="s">
        <v>478</v>
      </c>
      <c r="E269" s="239" t="s">
        <v>479</v>
      </c>
      <c r="F269" s="237" t="s">
        <v>182</v>
      </c>
      <c r="G269" s="240">
        <v>289.3</v>
      </c>
      <c r="H269" s="241"/>
      <c r="I269" s="241">
        <f>ROUND(G269*H269,2)</f>
        <v>0</v>
      </c>
      <c r="J269" s="242">
        <v>0.18</v>
      </c>
      <c r="K269" s="240">
        <f>G269*J269</f>
        <v>52.074</v>
      </c>
      <c r="L269" s="242">
        <v>0</v>
      </c>
      <c r="M269" s="240">
        <f>G269*L269</f>
        <v>0</v>
      </c>
      <c r="N269" s="927" t="s">
        <v>108</v>
      </c>
      <c r="O269" s="243">
        <v>8</v>
      </c>
      <c r="P269" s="238" t="s">
        <v>80</v>
      </c>
    </row>
    <row r="270" spans="1:16" s="17" customFormat="1" ht="13.5" customHeight="1">
      <c r="A270" s="237" t="s">
        <v>480</v>
      </c>
      <c r="B270" s="237" t="s">
        <v>353</v>
      </c>
      <c r="C270" s="237" t="s">
        <v>354</v>
      </c>
      <c r="D270" s="238" t="s">
        <v>481</v>
      </c>
      <c r="E270" s="239" t="s">
        <v>482</v>
      </c>
      <c r="F270" s="237" t="s">
        <v>182</v>
      </c>
      <c r="G270" s="240">
        <v>125.4</v>
      </c>
      <c r="H270" s="241"/>
      <c r="I270" s="241">
        <f>ROUND(G270*H270,2)</f>
        <v>0</v>
      </c>
      <c r="J270" s="242">
        <v>0.18</v>
      </c>
      <c r="K270" s="240">
        <f>G270*J270</f>
        <v>22.572</v>
      </c>
      <c r="L270" s="242">
        <v>0</v>
      </c>
      <c r="M270" s="240">
        <f>G270*L270</f>
        <v>0</v>
      </c>
      <c r="N270" s="927" t="s">
        <v>108</v>
      </c>
      <c r="O270" s="243">
        <v>8</v>
      </c>
      <c r="P270" s="238" t="s">
        <v>80</v>
      </c>
    </row>
    <row r="271" spans="1:16" s="17" customFormat="1" ht="13.5" customHeight="1">
      <c r="A271" s="220" t="s">
        <v>483</v>
      </c>
      <c r="B271" s="220" t="s">
        <v>79</v>
      </c>
      <c r="C271" s="220" t="s">
        <v>213</v>
      </c>
      <c r="D271" s="17" t="s">
        <v>484</v>
      </c>
      <c r="E271" s="221" t="s">
        <v>485</v>
      </c>
      <c r="F271" s="220" t="s">
        <v>182</v>
      </c>
      <c r="G271" s="222">
        <v>2484</v>
      </c>
      <c r="H271" s="223"/>
      <c r="I271" s="223">
        <f>ROUND(G271*H271,2)</f>
        <v>0</v>
      </c>
      <c r="J271" s="224">
        <v>0.08565</v>
      </c>
      <c r="K271" s="222">
        <f>G271*J271</f>
        <v>212.7546</v>
      </c>
      <c r="L271" s="224">
        <v>0</v>
      </c>
      <c r="M271" s="222">
        <f>G271*L271</f>
        <v>0</v>
      </c>
      <c r="N271" s="927" t="s">
        <v>1159</v>
      </c>
      <c r="O271" s="225">
        <v>4</v>
      </c>
      <c r="P271" s="17" t="s">
        <v>80</v>
      </c>
    </row>
    <row r="272" spans="4:18" s="17" customFormat="1" ht="15.75" customHeight="1">
      <c r="D272" s="228"/>
      <c r="E272" s="228" t="s">
        <v>486</v>
      </c>
      <c r="G272" s="229">
        <v>2484</v>
      </c>
      <c r="P272" s="228" t="s">
        <v>80</v>
      </c>
      <c r="Q272" s="228" t="s">
        <v>80</v>
      </c>
      <c r="R272" s="228" t="s">
        <v>84</v>
      </c>
    </row>
    <row r="273" spans="4:18" s="17" customFormat="1" ht="15.75" customHeight="1">
      <c r="D273" s="230"/>
      <c r="E273" s="230" t="s">
        <v>170</v>
      </c>
      <c r="G273" s="231">
        <v>2484</v>
      </c>
      <c r="P273" s="230" t="s">
        <v>80</v>
      </c>
      <c r="Q273" s="230" t="s">
        <v>171</v>
      </c>
      <c r="R273" s="230" t="s">
        <v>84</v>
      </c>
    </row>
    <row r="274" spans="1:16" s="17" customFormat="1" ht="24" customHeight="1">
      <c r="A274" s="237" t="s">
        <v>487</v>
      </c>
      <c r="B274" s="237" t="s">
        <v>353</v>
      </c>
      <c r="C274" s="237" t="s">
        <v>354</v>
      </c>
      <c r="D274" s="238" t="s">
        <v>488</v>
      </c>
      <c r="E274" s="239" t="s">
        <v>489</v>
      </c>
      <c r="F274" s="237" t="s">
        <v>182</v>
      </c>
      <c r="G274" s="240">
        <v>2646.6</v>
      </c>
      <c r="H274" s="241"/>
      <c r="I274" s="241">
        <f>ROUND(G274*H274,2)</f>
        <v>0</v>
      </c>
      <c r="J274" s="242">
        <v>0.18</v>
      </c>
      <c r="K274" s="240">
        <f>G274*J274</f>
        <v>476.388</v>
      </c>
      <c r="L274" s="242">
        <v>0</v>
      </c>
      <c r="M274" s="240">
        <f>G274*L274</f>
        <v>0</v>
      </c>
      <c r="N274" s="927" t="s">
        <v>108</v>
      </c>
      <c r="O274" s="243">
        <v>8</v>
      </c>
      <c r="P274" s="238" t="s">
        <v>80</v>
      </c>
    </row>
    <row r="275" spans="1:16" s="17" customFormat="1" ht="24" customHeight="1">
      <c r="A275" s="237" t="s">
        <v>490</v>
      </c>
      <c r="B275" s="237" t="s">
        <v>353</v>
      </c>
      <c r="C275" s="237" t="s">
        <v>354</v>
      </c>
      <c r="D275" s="238" t="s">
        <v>491</v>
      </c>
      <c r="E275" s="239" t="s">
        <v>492</v>
      </c>
      <c r="F275" s="237" t="s">
        <v>182</v>
      </c>
      <c r="G275" s="240">
        <v>85.8</v>
      </c>
      <c r="H275" s="241"/>
      <c r="I275" s="241">
        <f>ROUND(G275*H275,2)</f>
        <v>0</v>
      </c>
      <c r="J275" s="242">
        <v>0.18</v>
      </c>
      <c r="K275" s="240">
        <f>G275*J275</f>
        <v>15.443999999999999</v>
      </c>
      <c r="L275" s="242">
        <v>0</v>
      </c>
      <c r="M275" s="240">
        <f>G275*L275</f>
        <v>0</v>
      </c>
      <c r="N275" s="927" t="s">
        <v>108</v>
      </c>
      <c r="O275" s="243">
        <v>8</v>
      </c>
      <c r="P275" s="238" t="s">
        <v>80</v>
      </c>
    </row>
    <row r="276" spans="2:16" s="214" customFormat="1" ht="12.75" customHeight="1">
      <c r="B276" s="216" t="s">
        <v>41</v>
      </c>
      <c r="D276" s="217" t="s">
        <v>204</v>
      </c>
      <c r="E276" s="217" t="s">
        <v>493</v>
      </c>
      <c r="I276" s="218">
        <f>SUM(I277:I287)</f>
        <v>0</v>
      </c>
      <c r="K276" s="219">
        <f>SUM(K277:K287)</f>
        <v>0</v>
      </c>
      <c r="M276" s="219">
        <f>SUM(M277:M287)</f>
        <v>0</v>
      </c>
      <c r="P276" s="217" t="s">
        <v>7</v>
      </c>
    </row>
    <row r="277" spans="1:16" s="17" customFormat="1" ht="13.5" customHeight="1">
      <c r="A277" s="220" t="s">
        <v>494</v>
      </c>
      <c r="B277" s="220" t="s">
        <v>79</v>
      </c>
      <c r="C277" s="220" t="s">
        <v>165</v>
      </c>
      <c r="D277" s="17" t="s">
        <v>495</v>
      </c>
      <c r="E277" s="221" t="s">
        <v>496</v>
      </c>
      <c r="F277" s="220" t="s">
        <v>167</v>
      </c>
      <c r="G277" s="222">
        <v>37</v>
      </c>
      <c r="H277" s="223"/>
      <c r="I277" s="223">
        <f>ROUND(G277*H277,2)</f>
        <v>0</v>
      </c>
      <c r="J277" s="224">
        <v>0</v>
      </c>
      <c r="K277" s="222">
        <f>G277*J277</f>
        <v>0</v>
      </c>
      <c r="L277" s="224">
        <v>0</v>
      </c>
      <c r="M277" s="222">
        <f>G277*L277</f>
        <v>0</v>
      </c>
      <c r="N277" s="927" t="s">
        <v>108</v>
      </c>
      <c r="O277" s="225">
        <v>4</v>
      </c>
      <c r="P277" s="17" t="s">
        <v>80</v>
      </c>
    </row>
    <row r="278" spans="4:18" s="17" customFormat="1" ht="15.75" customHeight="1">
      <c r="D278" s="226"/>
      <c r="E278" s="226" t="s">
        <v>168</v>
      </c>
      <c r="G278" s="227"/>
      <c r="P278" s="226" t="s">
        <v>80</v>
      </c>
      <c r="Q278" s="226" t="s">
        <v>7</v>
      </c>
      <c r="R278" s="226" t="s">
        <v>84</v>
      </c>
    </row>
    <row r="279" spans="4:18" s="17" customFormat="1" ht="15.75" customHeight="1">
      <c r="D279" s="226"/>
      <c r="E279" s="226" t="s">
        <v>497</v>
      </c>
      <c r="G279" s="227"/>
      <c r="P279" s="226" t="s">
        <v>80</v>
      </c>
      <c r="Q279" s="226" t="s">
        <v>7</v>
      </c>
      <c r="R279" s="226" t="s">
        <v>84</v>
      </c>
    </row>
    <row r="280" spans="4:18" s="17" customFormat="1" ht="15.75" customHeight="1">
      <c r="D280" s="228"/>
      <c r="E280" s="228" t="s">
        <v>498</v>
      </c>
      <c r="G280" s="229">
        <v>17</v>
      </c>
      <c r="P280" s="228" t="s">
        <v>80</v>
      </c>
      <c r="Q280" s="228" t="s">
        <v>80</v>
      </c>
      <c r="R280" s="228" t="s">
        <v>84</v>
      </c>
    </row>
    <row r="281" spans="4:18" s="17" customFormat="1" ht="15.75" customHeight="1">
      <c r="D281" s="228"/>
      <c r="E281" s="228" t="s">
        <v>499</v>
      </c>
      <c r="G281" s="229">
        <v>20</v>
      </c>
      <c r="P281" s="228" t="s">
        <v>80</v>
      </c>
      <c r="Q281" s="228" t="s">
        <v>80</v>
      </c>
      <c r="R281" s="228" t="s">
        <v>84</v>
      </c>
    </row>
    <row r="282" spans="4:18" s="17" customFormat="1" ht="15.75" customHeight="1">
      <c r="D282" s="228"/>
      <c r="E282" s="228" t="s">
        <v>801</v>
      </c>
      <c r="G282" s="229"/>
      <c r="P282" s="228"/>
      <c r="Q282" s="228"/>
      <c r="R282" s="228"/>
    </row>
    <row r="283" spans="4:18" s="17" customFormat="1" ht="15.75" customHeight="1">
      <c r="D283" s="226"/>
      <c r="E283" s="226" t="s">
        <v>500</v>
      </c>
      <c r="G283" s="232"/>
      <c r="P283" s="226" t="s">
        <v>80</v>
      </c>
      <c r="Q283" s="226" t="s">
        <v>7</v>
      </c>
      <c r="R283" s="226" t="s">
        <v>84</v>
      </c>
    </row>
    <row r="284" spans="4:18" s="17" customFormat="1" ht="15.75" customHeight="1">
      <c r="D284" s="226"/>
      <c r="E284" s="226" t="s">
        <v>501</v>
      </c>
      <c r="G284" s="232"/>
      <c r="P284" s="226" t="s">
        <v>80</v>
      </c>
      <c r="Q284" s="226" t="s">
        <v>7</v>
      </c>
      <c r="R284" s="226" t="s">
        <v>84</v>
      </c>
    </row>
    <row r="285" spans="4:18" s="17" customFormat="1" ht="15.75" customHeight="1">
      <c r="D285" s="226"/>
      <c r="E285" s="226" t="s">
        <v>502</v>
      </c>
      <c r="G285" s="232"/>
      <c r="P285" s="226" t="s">
        <v>80</v>
      </c>
      <c r="Q285" s="226" t="s">
        <v>7</v>
      </c>
      <c r="R285" s="226" t="s">
        <v>84</v>
      </c>
    </row>
    <row r="286" spans="4:18" s="17" customFormat="1" ht="15.75" customHeight="1">
      <c r="D286" s="226"/>
      <c r="E286" s="226" t="s">
        <v>503</v>
      </c>
      <c r="G286" s="232"/>
      <c r="P286" s="226" t="s">
        <v>80</v>
      </c>
      <c r="Q286" s="226" t="s">
        <v>7</v>
      </c>
      <c r="R286" s="226" t="s">
        <v>84</v>
      </c>
    </row>
    <row r="287" spans="4:18" s="17" customFormat="1" ht="15.75" customHeight="1">
      <c r="D287" s="230"/>
      <c r="E287" s="230" t="s">
        <v>170</v>
      </c>
      <c r="G287" s="231">
        <v>37</v>
      </c>
      <c r="P287" s="230" t="s">
        <v>80</v>
      </c>
      <c r="Q287" s="230" t="s">
        <v>171</v>
      </c>
      <c r="R287" s="230" t="s">
        <v>84</v>
      </c>
    </row>
    <row r="288" spans="2:16" s="214" customFormat="1" ht="12.75" customHeight="1">
      <c r="B288" s="216" t="s">
        <v>41</v>
      </c>
      <c r="D288" s="217" t="s">
        <v>210</v>
      </c>
      <c r="E288" s="217" t="s">
        <v>504</v>
      </c>
      <c r="I288" s="218">
        <f>I289+SUM(I290:I331)+I593+I601</f>
        <v>0</v>
      </c>
      <c r="K288" s="219">
        <f>K289+SUM(K290:K331)+K593+K601</f>
        <v>776.6857322000001</v>
      </c>
      <c r="M288" s="219">
        <f>M289+SUM(M290:M331)+M593+M601</f>
        <v>482.586</v>
      </c>
      <c r="P288" s="217" t="s">
        <v>7</v>
      </c>
    </row>
    <row r="289" spans="1:16" s="17" customFormat="1" ht="13.5" customHeight="1">
      <c r="A289" s="220" t="s">
        <v>505</v>
      </c>
      <c r="B289" s="220" t="s">
        <v>79</v>
      </c>
      <c r="C289" s="220" t="s">
        <v>213</v>
      </c>
      <c r="D289" s="17" t="s">
        <v>506</v>
      </c>
      <c r="E289" s="221" t="s">
        <v>507</v>
      </c>
      <c r="F289" s="220" t="s">
        <v>267</v>
      </c>
      <c r="G289" s="222">
        <v>1321</v>
      </c>
      <c r="H289" s="223"/>
      <c r="I289" s="223">
        <f aca="true" t="shared" si="3" ref="I289:I300">ROUND(G289*H289,2)</f>
        <v>0</v>
      </c>
      <c r="J289" s="224">
        <v>0.08981</v>
      </c>
      <c r="K289" s="222">
        <f aca="true" t="shared" si="4" ref="K289:K300">G289*J289</f>
        <v>118.63901</v>
      </c>
      <c r="L289" s="224">
        <v>0</v>
      </c>
      <c r="M289" s="222">
        <f aca="true" t="shared" si="5" ref="M289:M300">G289*L289</f>
        <v>0</v>
      </c>
      <c r="N289" s="927" t="s">
        <v>1159</v>
      </c>
      <c r="O289" s="225">
        <v>4</v>
      </c>
      <c r="P289" s="17" t="s">
        <v>80</v>
      </c>
    </row>
    <row r="290" spans="1:16" s="17" customFormat="1" ht="13.5" customHeight="1">
      <c r="A290" s="237" t="s">
        <v>508</v>
      </c>
      <c r="B290" s="237" t="s">
        <v>353</v>
      </c>
      <c r="C290" s="237" t="s">
        <v>354</v>
      </c>
      <c r="D290" s="238" t="s">
        <v>509</v>
      </c>
      <c r="E290" s="239" t="s">
        <v>510</v>
      </c>
      <c r="F290" s="237" t="s">
        <v>304</v>
      </c>
      <c r="G290" s="240">
        <v>36.328</v>
      </c>
      <c r="H290" s="241"/>
      <c r="I290" s="241">
        <f t="shared" si="3"/>
        <v>0</v>
      </c>
      <c r="J290" s="242">
        <v>1</v>
      </c>
      <c r="K290" s="240">
        <f t="shared" si="4"/>
        <v>36.328</v>
      </c>
      <c r="L290" s="242">
        <v>0</v>
      </c>
      <c r="M290" s="240">
        <f t="shared" si="5"/>
        <v>0</v>
      </c>
      <c r="N290" s="927" t="s">
        <v>108</v>
      </c>
      <c r="O290" s="243">
        <v>8</v>
      </c>
      <c r="P290" s="238" t="s">
        <v>80</v>
      </c>
    </row>
    <row r="291" spans="1:16" s="17" customFormat="1" ht="24" customHeight="1">
      <c r="A291" s="220" t="s">
        <v>511</v>
      </c>
      <c r="B291" s="220" t="s">
        <v>79</v>
      </c>
      <c r="C291" s="220" t="s">
        <v>213</v>
      </c>
      <c r="D291" s="17" t="s">
        <v>512</v>
      </c>
      <c r="E291" s="221" t="s">
        <v>513</v>
      </c>
      <c r="F291" s="220" t="s">
        <v>267</v>
      </c>
      <c r="G291" s="222">
        <v>1170</v>
      </c>
      <c r="H291" s="223"/>
      <c r="I291" s="223">
        <f t="shared" si="3"/>
        <v>0</v>
      </c>
      <c r="J291" s="224">
        <v>0.15555</v>
      </c>
      <c r="K291" s="222">
        <f t="shared" si="4"/>
        <v>181.99349999999998</v>
      </c>
      <c r="L291" s="224">
        <v>0</v>
      </c>
      <c r="M291" s="222">
        <f t="shared" si="5"/>
        <v>0</v>
      </c>
      <c r="N291" s="927" t="s">
        <v>1159</v>
      </c>
      <c r="O291" s="225">
        <v>4</v>
      </c>
      <c r="P291" s="17" t="s">
        <v>80</v>
      </c>
    </row>
    <row r="292" spans="1:16" s="17" customFormat="1" ht="13.5" customHeight="1">
      <c r="A292" s="237" t="s">
        <v>514</v>
      </c>
      <c r="B292" s="237" t="s">
        <v>353</v>
      </c>
      <c r="C292" s="237" t="s">
        <v>354</v>
      </c>
      <c r="D292" s="238" t="s">
        <v>515</v>
      </c>
      <c r="E292" s="239" t="s">
        <v>516</v>
      </c>
      <c r="F292" s="237" t="s">
        <v>167</v>
      </c>
      <c r="G292" s="240">
        <v>1287</v>
      </c>
      <c r="H292" s="241"/>
      <c r="I292" s="241">
        <f t="shared" si="3"/>
        <v>0</v>
      </c>
      <c r="J292" s="242">
        <v>0.0821</v>
      </c>
      <c r="K292" s="240">
        <f t="shared" si="4"/>
        <v>105.66270000000002</v>
      </c>
      <c r="L292" s="242">
        <v>0</v>
      </c>
      <c r="M292" s="240">
        <f t="shared" si="5"/>
        <v>0</v>
      </c>
      <c r="N292" s="927" t="s">
        <v>108</v>
      </c>
      <c r="O292" s="243">
        <v>8</v>
      </c>
      <c r="P292" s="238" t="s">
        <v>80</v>
      </c>
    </row>
    <row r="293" spans="1:16" s="17" customFormat="1" ht="24" customHeight="1">
      <c r="A293" s="220" t="s">
        <v>517</v>
      </c>
      <c r="B293" s="220" t="s">
        <v>79</v>
      </c>
      <c r="C293" s="220" t="s">
        <v>213</v>
      </c>
      <c r="D293" s="17" t="s">
        <v>512</v>
      </c>
      <c r="E293" s="221" t="s">
        <v>513</v>
      </c>
      <c r="F293" s="220" t="s">
        <v>267</v>
      </c>
      <c r="G293" s="222">
        <v>53</v>
      </c>
      <c r="H293" s="223"/>
      <c r="I293" s="223">
        <f t="shared" si="3"/>
        <v>0</v>
      </c>
      <c r="J293" s="224">
        <v>0.15555</v>
      </c>
      <c r="K293" s="222">
        <f t="shared" si="4"/>
        <v>8.24415</v>
      </c>
      <c r="L293" s="224">
        <v>0</v>
      </c>
      <c r="M293" s="222">
        <f t="shared" si="5"/>
        <v>0</v>
      </c>
      <c r="N293" s="927" t="s">
        <v>1159</v>
      </c>
      <c r="O293" s="225">
        <v>4</v>
      </c>
      <c r="P293" s="17" t="s">
        <v>80</v>
      </c>
    </row>
    <row r="294" spans="1:16" s="17" customFormat="1" ht="13.5" customHeight="1">
      <c r="A294" s="237" t="s">
        <v>518</v>
      </c>
      <c r="B294" s="237" t="s">
        <v>353</v>
      </c>
      <c r="C294" s="237" t="s">
        <v>354</v>
      </c>
      <c r="D294" s="238" t="s">
        <v>519</v>
      </c>
      <c r="E294" s="239" t="s">
        <v>520</v>
      </c>
      <c r="F294" s="237" t="s">
        <v>167</v>
      </c>
      <c r="G294" s="240">
        <v>34.375</v>
      </c>
      <c r="H294" s="241"/>
      <c r="I294" s="241">
        <f t="shared" si="3"/>
        <v>0</v>
      </c>
      <c r="J294" s="242">
        <v>0.053</v>
      </c>
      <c r="K294" s="240">
        <f t="shared" si="4"/>
        <v>1.821875</v>
      </c>
      <c r="L294" s="242">
        <v>0</v>
      </c>
      <c r="M294" s="240">
        <f t="shared" si="5"/>
        <v>0</v>
      </c>
      <c r="N294" s="927" t="s">
        <v>108</v>
      </c>
      <c r="O294" s="243">
        <v>8</v>
      </c>
      <c r="P294" s="238" t="s">
        <v>80</v>
      </c>
    </row>
    <row r="295" spans="1:16" s="17" customFormat="1" ht="13.5" customHeight="1">
      <c r="A295" s="237" t="s">
        <v>521</v>
      </c>
      <c r="B295" s="237" t="s">
        <v>353</v>
      </c>
      <c r="C295" s="237" t="s">
        <v>354</v>
      </c>
      <c r="D295" s="238" t="s">
        <v>522</v>
      </c>
      <c r="E295" s="239" t="s">
        <v>523</v>
      </c>
      <c r="F295" s="237" t="s">
        <v>167</v>
      </c>
      <c r="G295" s="240">
        <v>38.5</v>
      </c>
      <c r="H295" s="241"/>
      <c r="I295" s="241">
        <f t="shared" si="3"/>
        <v>0</v>
      </c>
      <c r="J295" s="242">
        <v>0.053</v>
      </c>
      <c r="K295" s="240">
        <f t="shared" si="4"/>
        <v>2.0404999999999998</v>
      </c>
      <c r="L295" s="242">
        <v>0</v>
      </c>
      <c r="M295" s="240">
        <f t="shared" si="5"/>
        <v>0</v>
      </c>
      <c r="N295" s="927" t="s">
        <v>108</v>
      </c>
      <c r="O295" s="243">
        <v>8</v>
      </c>
      <c r="P295" s="238" t="s">
        <v>80</v>
      </c>
    </row>
    <row r="296" spans="1:16" s="17" customFormat="1" ht="24" customHeight="1">
      <c r="A296" s="220" t="s">
        <v>524</v>
      </c>
      <c r="B296" s="220" t="s">
        <v>79</v>
      </c>
      <c r="C296" s="220" t="s">
        <v>213</v>
      </c>
      <c r="D296" s="17" t="s">
        <v>525</v>
      </c>
      <c r="E296" s="221" t="s">
        <v>526</v>
      </c>
      <c r="F296" s="220" t="s">
        <v>267</v>
      </c>
      <c r="G296" s="222">
        <v>353</v>
      </c>
      <c r="H296" s="223"/>
      <c r="I296" s="223">
        <f t="shared" si="3"/>
        <v>0</v>
      </c>
      <c r="J296" s="224">
        <v>0.12962</v>
      </c>
      <c r="K296" s="222">
        <f t="shared" si="4"/>
        <v>45.755860000000006</v>
      </c>
      <c r="L296" s="224">
        <v>0</v>
      </c>
      <c r="M296" s="222">
        <f t="shared" si="5"/>
        <v>0</v>
      </c>
      <c r="N296" s="927" t="s">
        <v>1159</v>
      </c>
      <c r="O296" s="225">
        <v>4</v>
      </c>
      <c r="P296" s="17" t="s">
        <v>80</v>
      </c>
    </row>
    <row r="297" spans="1:16" s="17" customFormat="1" ht="13.5" customHeight="1">
      <c r="A297" s="237" t="s">
        <v>527</v>
      </c>
      <c r="B297" s="237" t="s">
        <v>353</v>
      </c>
      <c r="C297" s="237" t="s">
        <v>354</v>
      </c>
      <c r="D297" s="238" t="s">
        <v>528</v>
      </c>
      <c r="E297" s="239" t="s">
        <v>529</v>
      </c>
      <c r="F297" s="237" t="s">
        <v>167</v>
      </c>
      <c r="G297" s="240">
        <v>388.3</v>
      </c>
      <c r="H297" s="241"/>
      <c r="I297" s="241">
        <f t="shared" si="3"/>
        <v>0</v>
      </c>
      <c r="J297" s="242">
        <v>0.058</v>
      </c>
      <c r="K297" s="240">
        <f t="shared" si="4"/>
        <v>22.521400000000003</v>
      </c>
      <c r="L297" s="242">
        <v>0</v>
      </c>
      <c r="M297" s="240">
        <f t="shared" si="5"/>
        <v>0</v>
      </c>
      <c r="N297" s="927" t="s">
        <v>108</v>
      </c>
      <c r="O297" s="243">
        <v>8</v>
      </c>
      <c r="P297" s="238" t="s">
        <v>80</v>
      </c>
    </row>
    <row r="298" spans="1:16" s="17" customFormat="1" ht="24" customHeight="1">
      <c r="A298" s="220" t="s">
        <v>530</v>
      </c>
      <c r="B298" s="220" t="s">
        <v>79</v>
      </c>
      <c r="C298" s="220" t="s">
        <v>213</v>
      </c>
      <c r="D298" s="17" t="s">
        <v>525</v>
      </c>
      <c r="E298" s="221" t="s">
        <v>526</v>
      </c>
      <c r="F298" s="220" t="s">
        <v>267</v>
      </c>
      <c r="G298" s="222">
        <v>1444</v>
      </c>
      <c r="H298" s="223"/>
      <c r="I298" s="223">
        <f t="shared" si="3"/>
        <v>0</v>
      </c>
      <c r="J298" s="224">
        <v>0.12962</v>
      </c>
      <c r="K298" s="222">
        <f t="shared" si="4"/>
        <v>187.17128000000002</v>
      </c>
      <c r="L298" s="224">
        <v>0</v>
      </c>
      <c r="M298" s="222">
        <f t="shared" si="5"/>
        <v>0</v>
      </c>
      <c r="N298" s="927" t="s">
        <v>1159</v>
      </c>
      <c r="O298" s="225">
        <v>4</v>
      </c>
      <c r="P298" s="17" t="s">
        <v>80</v>
      </c>
    </row>
    <row r="299" spans="1:16" s="17" customFormat="1" ht="13.5" customHeight="1">
      <c r="A299" s="237" t="s">
        <v>531</v>
      </c>
      <c r="B299" s="237" t="s">
        <v>353</v>
      </c>
      <c r="C299" s="237" t="s">
        <v>354</v>
      </c>
      <c r="D299" s="238" t="s">
        <v>532</v>
      </c>
      <c r="E299" s="239" t="s">
        <v>533</v>
      </c>
      <c r="F299" s="237" t="s">
        <v>167</v>
      </c>
      <c r="G299" s="240">
        <v>1588.4</v>
      </c>
      <c r="H299" s="241"/>
      <c r="I299" s="241">
        <f t="shared" si="3"/>
        <v>0</v>
      </c>
      <c r="J299" s="242">
        <v>0.036</v>
      </c>
      <c r="K299" s="240">
        <f t="shared" si="4"/>
        <v>57.1824</v>
      </c>
      <c r="L299" s="242">
        <v>0</v>
      </c>
      <c r="M299" s="240">
        <f t="shared" si="5"/>
        <v>0</v>
      </c>
      <c r="N299" s="927" t="s">
        <v>108</v>
      </c>
      <c r="O299" s="243">
        <v>8</v>
      </c>
      <c r="P299" s="238" t="s">
        <v>80</v>
      </c>
    </row>
    <row r="300" spans="1:16" s="17" customFormat="1" ht="24" customHeight="1">
      <c r="A300" s="220" t="s">
        <v>534</v>
      </c>
      <c r="B300" s="220" t="s">
        <v>79</v>
      </c>
      <c r="C300" s="220" t="s">
        <v>213</v>
      </c>
      <c r="D300" s="17" t="s">
        <v>535</v>
      </c>
      <c r="E300" s="221" t="s">
        <v>536</v>
      </c>
      <c r="F300" s="220" t="s">
        <v>267</v>
      </c>
      <c r="G300" s="222">
        <v>23</v>
      </c>
      <c r="H300" s="223"/>
      <c r="I300" s="223">
        <f t="shared" si="3"/>
        <v>0</v>
      </c>
      <c r="J300" s="224">
        <v>0.14079</v>
      </c>
      <c r="K300" s="222">
        <f t="shared" si="4"/>
        <v>3.2381699999999998</v>
      </c>
      <c r="L300" s="224">
        <v>0</v>
      </c>
      <c r="M300" s="222">
        <f t="shared" si="5"/>
        <v>0</v>
      </c>
      <c r="N300" s="927" t="s">
        <v>1159</v>
      </c>
      <c r="O300" s="225">
        <v>4</v>
      </c>
      <c r="P300" s="17" t="s">
        <v>80</v>
      </c>
    </row>
    <row r="301" spans="4:18" s="17" customFormat="1" ht="15.75" customHeight="1">
      <c r="D301" s="228"/>
      <c r="E301" s="228" t="s">
        <v>537</v>
      </c>
      <c r="G301" s="229">
        <v>23</v>
      </c>
      <c r="P301" s="228" t="s">
        <v>80</v>
      </c>
      <c r="Q301" s="228" t="s">
        <v>80</v>
      </c>
      <c r="R301" s="228" t="s">
        <v>84</v>
      </c>
    </row>
    <row r="302" spans="4:18" s="17" customFormat="1" ht="15.75" customHeight="1">
      <c r="D302" s="230"/>
      <c r="E302" s="230" t="s">
        <v>170</v>
      </c>
      <c r="G302" s="231">
        <v>23</v>
      </c>
      <c r="P302" s="230" t="s">
        <v>80</v>
      </c>
      <c r="Q302" s="230" t="s">
        <v>171</v>
      </c>
      <c r="R302" s="230" t="s">
        <v>84</v>
      </c>
    </row>
    <row r="303" spans="1:16" s="17" customFormat="1" ht="13.5" customHeight="1">
      <c r="A303" s="237" t="s">
        <v>538</v>
      </c>
      <c r="B303" s="237" t="s">
        <v>353</v>
      </c>
      <c r="C303" s="237" t="s">
        <v>354</v>
      </c>
      <c r="D303" s="238" t="s">
        <v>539</v>
      </c>
      <c r="E303" s="239" t="s">
        <v>540</v>
      </c>
      <c r="F303" s="237" t="s">
        <v>267</v>
      </c>
      <c r="G303" s="240">
        <v>25.3</v>
      </c>
      <c r="H303" s="241"/>
      <c r="I303" s="241">
        <f>ROUND(G303*H303,2)</f>
        <v>0</v>
      </c>
      <c r="J303" s="242">
        <v>0.207</v>
      </c>
      <c r="K303" s="240">
        <f>G303*J303</f>
        <v>5.2371</v>
      </c>
      <c r="L303" s="242">
        <v>0</v>
      </c>
      <c r="M303" s="240">
        <f>G303*L303</f>
        <v>0</v>
      </c>
      <c r="N303" s="927" t="s">
        <v>108</v>
      </c>
      <c r="O303" s="243">
        <v>8</v>
      </c>
      <c r="P303" s="238" t="s">
        <v>80</v>
      </c>
    </row>
    <row r="304" spans="1:16" s="17" customFormat="1" ht="13.5" customHeight="1">
      <c r="A304" s="220" t="s">
        <v>541</v>
      </c>
      <c r="B304" s="220" t="s">
        <v>79</v>
      </c>
      <c r="C304" s="220" t="s">
        <v>213</v>
      </c>
      <c r="D304" s="17" t="s">
        <v>542</v>
      </c>
      <c r="E304" s="221" t="s">
        <v>543</v>
      </c>
      <c r="F304" s="220" t="s">
        <v>182</v>
      </c>
      <c r="G304" s="222">
        <v>2360.52</v>
      </c>
      <c r="H304" s="223"/>
      <c r="I304" s="223">
        <f>ROUND(G304*H304,2)</f>
        <v>0</v>
      </c>
      <c r="J304" s="224">
        <v>0.00036</v>
      </c>
      <c r="K304" s="222">
        <f>G304*J304</f>
        <v>0.8497872000000001</v>
      </c>
      <c r="L304" s="224">
        <v>0</v>
      </c>
      <c r="M304" s="222">
        <f>G304*L304</f>
        <v>0</v>
      </c>
      <c r="N304" s="927" t="s">
        <v>108</v>
      </c>
      <c r="O304" s="225">
        <v>4</v>
      </c>
      <c r="P304" s="17" t="s">
        <v>80</v>
      </c>
    </row>
    <row r="305" spans="4:18" s="17" customFormat="1" ht="15.75" customHeight="1">
      <c r="D305" s="226"/>
      <c r="E305" s="226" t="s">
        <v>168</v>
      </c>
      <c r="G305" s="227"/>
      <c r="P305" s="226" t="s">
        <v>80</v>
      </c>
      <c r="Q305" s="226" t="s">
        <v>7</v>
      </c>
      <c r="R305" s="226" t="s">
        <v>84</v>
      </c>
    </row>
    <row r="306" spans="4:18" s="17" customFormat="1" ht="15.75" customHeight="1">
      <c r="D306" s="228"/>
      <c r="E306" s="228" t="s">
        <v>544</v>
      </c>
      <c r="G306" s="229">
        <v>2360.52</v>
      </c>
      <c r="P306" s="228" t="s">
        <v>80</v>
      </c>
      <c r="Q306" s="228" t="s">
        <v>80</v>
      </c>
      <c r="R306" s="228" t="s">
        <v>84</v>
      </c>
    </row>
    <row r="307" spans="4:18" s="17" customFormat="1" ht="15.75" customHeight="1">
      <c r="D307" s="230"/>
      <c r="E307" s="230" t="s">
        <v>170</v>
      </c>
      <c r="G307" s="231">
        <v>2360.52</v>
      </c>
      <c r="P307" s="230" t="s">
        <v>80</v>
      </c>
      <c r="Q307" s="230" t="s">
        <v>171</v>
      </c>
      <c r="R307" s="230" t="s">
        <v>84</v>
      </c>
    </row>
    <row r="308" spans="1:16" s="17" customFormat="1" ht="13.5" customHeight="1">
      <c r="A308" s="220" t="s">
        <v>545</v>
      </c>
      <c r="B308" s="220" t="s">
        <v>79</v>
      </c>
      <c r="C308" s="220" t="s">
        <v>546</v>
      </c>
      <c r="D308" s="17" t="s">
        <v>547</v>
      </c>
      <c r="E308" s="221" t="s">
        <v>548</v>
      </c>
      <c r="F308" s="220" t="s">
        <v>271</v>
      </c>
      <c r="G308" s="222">
        <v>17.25</v>
      </c>
      <c r="H308" s="223"/>
      <c r="I308" s="223">
        <f>ROUND(G308*H308,2)</f>
        <v>0</v>
      </c>
      <c r="J308" s="224">
        <v>0</v>
      </c>
      <c r="K308" s="222">
        <f>G308*J308</f>
        <v>0</v>
      </c>
      <c r="L308" s="224">
        <v>2.4</v>
      </c>
      <c r="M308" s="222">
        <f>G308*L308</f>
        <v>41.4</v>
      </c>
      <c r="N308" s="927" t="s">
        <v>1159</v>
      </c>
      <c r="O308" s="225">
        <v>4</v>
      </c>
      <c r="P308" s="17" t="s">
        <v>80</v>
      </c>
    </row>
    <row r="309" spans="4:18" s="17" customFormat="1" ht="15.75" customHeight="1">
      <c r="D309" s="228"/>
      <c r="E309" s="228" t="s">
        <v>549</v>
      </c>
      <c r="G309" s="229">
        <v>7.25</v>
      </c>
      <c r="P309" s="228" t="s">
        <v>80</v>
      </c>
      <c r="Q309" s="228" t="s">
        <v>80</v>
      </c>
      <c r="R309" s="228" t="s">
        <v>84</v>
      </c>
    </row>
    <row r="310" spans="4:18" s="17" customFormat="1" ht="15.75" customHeight="1">
      <c r="D310" s="228"/>
      <c r="E310" s="228" t="s">
        <v>550</v>
      </c>
      <c r="G310" s="229">
        <v>10</v>
      </c>
      <c r="P310" s="228" t="s">
        <v>80</v>
      </c>
      <c r="Q310" s="228" t="s">
        <v>80</v>
      </c>
      <c r="R310" s="228" t="s">
        <v>84</v>
      </c>
    </row>
    <row r="311" spans="4:18" s="17" customFormat="1" ht="15.75" customHeight="1">
      <c r="D311" s="230"/>
      <c r="E311" s="230" t="s">
        <v>170</v>
      </c>
      <c r="G311" s="231">
        <v>17.25</v>
      </c>
      <c r="P311" s="230" t="s">
        <v>80</v>
      </c>
      <c r="Q311" s="230" t="s">
        <v>171</v>
      </c>
      <c r="R311" s="230" t="s">
        <v>84</v>
      </c>
    </row>
    <row r="312" spans="1:16" s="17" customFormat="1" ht="13.5" customHeight="1">
      <c r="A312" s="220" t="s">
        <v>551</v>
      </c>
      <c r="B312" s="220" t="s">
        <v>79</v>
      </c>
      <c r="C312" s="220" t="s">
        <v>546</v>
      </c>
      <c r="D312" s="17" t="s">
        <v>552</v>
      </c>
      <c r="E312" s="221" t="s">
        <v>553</v>
      </c>
      <c r="F312" s="220" t="s">
        <v>271</v>
      </c>
      <c r="G312" s="222">
        <v>10</v>
      </c>
      <c r="H312" s="223"/>
      <c r="I312" s="223">
        <f>ROUND(G312*H312,2)</f>
        <v>0</v>
      </c>
      <c r="J312" s="224">
        <v>0</v>
      </c>
      <c r="K312" s="222">
        <f>G312*J312</f>
        <v>0</v>
      </c>
      <c r="L312" s="224">
        <v>2.4</v>
      </c>
      <c r="M312" s="222">
        <f>G312*L312</f>
        <v>24</v>
      </c>
      <c r="N312" s="927" t="s">
        <v>1159</v>
      </c>
      <c r="O312" s="225">
        <v>4</v>
      </c>
      <c r="P312" s="17" t="s">
        <v>80</v>
      </c>
    </row>
    <row r="313" spans="4:18" s="17" customFormat="1" ht="15.75" customHeight="1">
      <c r="D313" s="228"/>
      <c r="E313" s="228" t="s">
        <v>550</v>
      </c>
      <c r="G313" s="229">
        <v>10</v>
      </c>
      <c r="P313" s="228" t="s">
        <v>80</v>
      </c>
      <c r="Q313" s="228" t="s">
        <v>80</v>
      </c>
      <c r="R313" s="228" t="s">
        <v>84</v>
      </c>
    </row>
    <row r="314" spans="4:18" s="17" customFormat="1" ht="15.75" customHeight="1">
      <c r="D314" s="230"/>
      <c r="E314" s="230" t="s">
        <v>170</v>
      </c>
      <c r="G314" s="231">
        <v>10</v>
      </c>
      <c r="P314" s="230" t="s">
        <v>80</v>
      </c>
      <c r="Q314" s="230" t="s">
        <v>171</v>
      </c>
      <c r="R314" s="230" t="s">
        <v>84</v>
      </c>
    </row>
    <row r="315" spans="1:16" s="17" customFormat="1" ht="13.5" customHeight="1">
      <c r="A315" s="220" t="s">
        <v>554</v>
      </c>
      <c r="B315" s="220" t="s">
        <v>79</v>
      </c>
      <c r="C315" s="220" t="s">
        <v>546</v>
      </c>
      <c r="D315" s="17" t="s">
        <v>555</v>
      </c>
      <c r="E315" s="221" t="s">
        <v>556</v>
      </c>
      <c r="F315" s="220" t="s">
        <v>271</v>
      </c>
      <c r="G315" s="222">
        <v>189.63</v>
      </c>
      <c r="H315" s="223"/>
      <c r="I315" s="223">
        <f>ROUND(G315*H315,2)</f>
        <v>0</v>
      </c>
      <c r="J315" s="224">
        <v>0</v>
      </c>
      <c r="K315" s="222">
        <f>G315*J315</f>
        <v>0</v>
      </c>
      <c r="L315" s="224">
        <v>2.2</v>
      </c>
      <c r="M315" s="222">
        <f>G315*L315</f>
        <v>417.18600000000004</v>
      </c>
      <c r="N315" s="927" t="s">
        <v>108</v>
      </c>
      <c r="O315" s="225">
        <v>4</v>
      </c>
      <c r="P315" s="17" t="s">
        <v>80</v>
      </c>
    </row>
    <row r="316" spans="4:18" s="17" customFormat="1" ht="15.75" customHeight="1">
      <c r="D316" s="226"/>
      <c r="E316" s="226" t="s">
        <v>168</v>
      </c>
      <c r="G316" s="227"/>
      <c r="P316" s="226" t="s">
        <v>80</v>
      </c>
      <c r="Q316" s="226" t="s">
        <v>7</v>
      </c>
      <c r="R316" s="226" t="s">
        <v>84</v>
      </c>
    </row>
    <row r="317" spans="4:18" s="17" customFormat="1" ht="15.75" customHeight="1">
      <c r="D317" s="226"/>
      <c r="E317" s="226" t="s">
        <v>557</v>
      </c>
      <c r="G317" s="227"/>
      <c r="P317" s="226" t="s">
        <v>80</v>
      </c>
      <c r="Q317" s="226" t="s">
        <v>7</v>
      </c>
      <c r="R317" s="226" t="s">
        <v>84</v>
      </c>
    </row>
    <row r="318" spans="4:18" s="17" customFormat="1" ht="15.75" customHeight="1">
      <c r="D318" s="226"/>
      <c r="E318" s="226" t="s">
        <v>558</v>
      </c>
      <c r="G318" s="227"/>
      <c r="P318" s="226" t="s">
        <v>80</v>
      </c>
      <c r="Q318" s="226" t="s">
        <v>7</v>
      </c>
      <c r="R318" s="226" t="s">
        <v>84</v>
      </c>
    </row>
    <row r="319" spans="4:18" s="17" customFormat="1" ht="15.75" customHeight="1">
      <c r="D319" s="226"/>
      <c r="E319" s="226" t="s">
        <v>221</v>
      </c>
      <c r="G319" s="227"/>
      <c r="P319" s="226" t="s">
        <v>80</v>
      </c>
      <c r="Q319" s="226" t="s">
        <v>7</v>
      </c>
      <c r="R319" s="226" t="s">
        <v>84</v>
      </c>
    </row>
    <row r="320" spans="4:18" s="17" customFormat="1" ht="15.75" customHeight="1">
      <c r="D320" s="226"/>
      <c r="E320" s="226" t="s">
        <v>222</v>
      </c>
      <c r="G320" s="227"/>
      <c r="P320" s="226" t="s">
        <v>80</v>
      </c>
      <c r="Q320" s="226" t="s">
        <v>7</v>
      </c>
      <c r="R320" s="226" t="s">
        <v>84</v>
      </c>
    </row>
    <row r="321" spans="4:18" s="17" customFormat="1" ht="15.75" customHeight="1">
      <c r="D321" s="228"/>
      <c r="E321" s="228" t="s">
        <v>559</v>
      </c>
      <c r="G321" s="229">
        <v>178.23</v>
      </c>
      <c r="P321" s="228" t="s">
        <v>80</v>
      </c>
      <c r="Q321" s="228" t="s">
        <v>80</v>
      </c>
      <c r="R321" s="228" t="s">
        <v>84</v>
      </c>
    </row>
    <row r="322" spans="4:18" s="17" customFormat="1" ht="15.75" customHeight="1">
      <c r="D322" s="228"/>
      <c r="E322" s="228" t="s">
        <v>560</v>
      </c>
      <c r="G322" s="229">
        <v>11.4</v>
      </c>
      <c r="P322" s="228" t="s">
        <v>80</v>
      </c>
      <c r="Q322" s="228" t="s">
        <v>80</v>
      </c>
      <c r="R322" s="228" t="s">
        <v>84</v>
      </c>
    </row>
    <row r="323" spans="4:18" s="17" customFormat="1" ht="15.75" customHeight="1">
      <c r="D323" s="230"/>
      <c r="E323" s="230" t="s">
        <v>170</v>
      </c>
      <c r="G323" s="231">
        <v>189.63</v>
      </c>
      <c r="P323" s="230" t="s">
        <v>80</v>
      </c>
      <c r="Q323" s="230" t="s">
        <v>171</v>
      </c>
      <c r="R323" s="230" t="s">
        <v>84</v>
      </c>
    </row>
    <row r="324" spans="1:19" s="17" customFormat="1" ht="13.5" customHeight="1">
      <c r="A324" s="220" t="s">
        <v>561</v>
      </c>
      <c r="B324" s="220" t="s">
        <v>79</v>
      </c>
      <c r="C324" s="220" t="s">
        <v>546</v>
      </c>
      <c r="D324" s="17" t="s">
        <v>562</v>
      </c>
      <c r="E324" s="221" t="s">
        <v>563</v>
      </c>
      <c r="F324" s="220" t="s">
        <v>304</v>
      </c>
      <c r="G324" s="222">
        <v>4347.057</v>
      </c>
      <c r="H324" s="223"/>
      <c r="I324" s="223">
        <f aca="true" t="shared" si="6" ref="I324:I330">ROUND(G324*H324,2)</f>
        <v>0</v>
      </c>
      <c r="J324" s="224">
        <v>0</v>
      </c>
      <c r="K324" s="222">
        <f aca="true" t="shared" si="7" ref="K324:K330">G324*J324</f>
        <v>0</v>
      </c>
      <c r="L324" s="224">
        <v>0</v>
      </c>
      <c r="M324" s="222">
        <f aca="true" t="shared" si="8" ref="M324:M330">G324*L324</f>
        <v>0</v>
      </c>
      <c r="N324" s="927" t="s">
        <v>1159</v>
      </c>
      <c r="O324" s="225">
        <v>4</v>
      </c>
      <c r="P324" s="17" t="s">
        <v>80</v>
      </c>
      <c r="S324" s="223"/>
    </row>
    <row r="325" spans="1:19" s="17" customFormat="1" ht="13.5" customHeight="1">
      <c r="A325" s="220" t="s">
        <v>564</v>
      </c>
      <c r="B325" s="220" t="s">
        <v>79</v>
      </c>
      <c r="C325" s="220" t="s">
        <v>546</v>
      </c>
      <c r="D325" s="17" t="s">
        <v>565</v>
      </c>
      <c r="E325" s="221" t="s">
        <v>566</v>
      </c>
      <c r="F325" s="220" t="s">
        <v>304</v>
      </c>
      <c r="G325" s="222">
        <v>65205.855</v>
      </c>
      <c r="H325" s="223"/>
      <c r="I325" s="223">
        <f t="shared" si="6"/>
        <v>0</v>
      </c>
      <c r="J325" s="224">
        <v>0</v>
      </c>
      <c r="K325" s="222">
        <f t="shared" si="7"/>
        <v>0</v>
      </c>
      <c r="L325" s="224">
        <v>0</v>
      </c>
      <c r="M325" s="222">
        <f t="shared" si="8"/>
        <v>0</v>
      </c>
      <c r="N325" s="927" t="s">
        <v>1159</v>
      </c>
      <c r="O325" s="225">
        <v>4</v>
      </c>
      <c r="P325" s="17" t="s">
        <v>80</v>
      </c>
      <c r="S325" s="223"/>
    </row>
    <row r="326" spans="1:19" s="17" customFormat="1" ht="13.5" customHeight="1">
      <c r="A326" s="220" t="s">
        <v>567</v>
      </c>
      <c r="B326" s="220" t="s">
        <v>79</v>
      </c>
      <c r="C326" s="220" t="s">
        <v>546</v>
      </c>
      <c r="D326" s="17" t="s">
        <v>568</v>
      </c>
      <c r="E326" s="221" t="s">
        <v>569</v>
      </c>
      <c r="F326" s="220" t="s">
        <v>304</v>
      </c>
      <c r="G326" s="222">
        <v>4347.057</v>
      </c>
      <c r="H326" s="223"/>
      <c r="I326" s="223">
        <f t="shared" si="6"/>
        <v>0</v>
      </c>
      <c r="J326" s="224">
        <v>0</v>
      </c>
      <c r="K326" s="222">
        <f t="shared" si="7"/>
        <v>0</v>
      </c>
      <c r="L326" s="224">
        <v>0</v>
      </c>
      <c r="M326" s="222">
        <f t="shared" si="8"/>
        <v>0</v>
      </c>
      <c r="N326" s="927" t="s">
        <v>1159</v>
      </c>
      <c r="O326" s="225">
        <v>4</v>
      </c>
      <c r="P326" s="17" t="s">
        <v>80</v>
      </c>
      <c r="S326" s="223"/>
    </row>
    <row r="327" spans="1:19" s="17" customFormat="1" ht="24" customHeight="1">
      <c r="A327" s="220" t="s">
        <v>570</v>
      </c>
      <c r="B327" s="220" t="s">
        <v>79</v>
      </c>
      <c r="C327" s="220" t="s">
        <v>546</v>
      </c>
      <c r="D327" s="17" t="s">
        <v>571</v>
      </c>
      <c r="E327" s="221" t="s">
        <v>572</v>
      </c>
      <c r="F327" s="220" t="s">
        <v>304</v>
      </c>
      <c r="G327" s="222">
        <v>8694.114</v>
      </c>
      <c r="H327" s="223"/>
      <c r="I327" s="223">
        <f t="shared" si="6"/>
        <v>0</v>
      </c>
      <c r="J327" s="224">
        <v>0</v>
      </c>
      <c r="K327" s="222">
        <f t="shared" si="7"/>
        <v>0</v>
      </c>
      <c r="L327" s="224">
        <v>0</v>
      </c>
      <c r="M327" s="222">
        <f t="shared" si="8"/>
        <v>0</v>
      </c>
      <c r="N327" s="927" t="s">
        <v>1159</v>
      </c>
      <c r="O327" s="225">
        <v>4</v>
      </c>
      <c r="P327" s="17" t="s">
        <v>80</v>
      </c>
      <c r="S327" s="223"/>
    </row>
    <row r="328" spans="1:19" s="17" customFormat="1" ht="13.5" customHeight="1">
      <c r="A328" s="220" t="s">
        <v>573</v>
      </c>
      <c r="B328" s="220" t="s">
        <v>79</v>
      </c>
      <c r="C328" s="220" t="s">
        <v>574</v>
      </c>
      <c r="D328" s="17" t="s">
        <v>575</v>
      </c>
      <c r="E328" s="221" t="s">
        <v>576</v>
      </c>
      <c r="F328" s="220" t="s">
        <v>304</v>
      </c>
      <c r="G328" s="222">
        <v>4347.057</v>
      </c>
      <c r="H328" s="223"/>
      <c r="I328" s="223">
        <f t="shared" si="6"/>
        <v>0</v>
      </c>
      <c r="J328" s="224">
        <v>0</v>
      </c>
      <c r="K328" s="222">
        <f t="shared" si="7"/>
        <v>0</v>
      </c>
      <c r="L328" s="224">
        <v>0</v>
      </c>
      <c r="M328" s="222">
        <f t="shared" si="8"/>
        <v>0</v>
      </c>
      <c r="N328" s="927" t="s">
        <v>108</v>
      </c>
      <c r="O328" s="225">
        <v>4</v>
      </c>
      <c r="P328" s="17" t="s">
        <v>80</v>
      </c>
      <c r="S328" s="223"/>
    </row>
    <row r="329" spans="1:19" s="17" customFormat="1" ht="24" customHeight="1">
      <c r="A329" s="220" t="s">
        <v>577</v>
      </c>
      <c r="B329" s="220" t="s">
        <v>79</v>
      </c>
      <c r="C329" s="220" t="s">
        <v>546</v>
      </c>
      <c r="D329" s="17" t="s">
        <v>578</v>
      </c>
      <c r="E329" s="221" t="s">
        <v>579</v>
      </c>
      <c r="F329" s="220" t="s">
        <v>304</v>
      </c>
      <c r="G329" s="222">
        <v>3399.341</v>
      </c>
      <c r="H329" s="223"/>
      <c r="I329" s="223">
        <f t="shared" si="6"/>
        <v>0</v>
      </c>
      <c r="J329" s="224">
        <v>0</v>
      </c>
      <c r="K329" s="222">
        <f t="shared" si="7"/>
        <v>0</v>
      </c>
      <c r="L329" s="224">
        <v>0</v>
      </c>
      <c r="M329" s="222">
        <f t="shared" si="8"/>
        <v>0</v>
      </c>
      <c r="N329" s="927" t="s">
        <v>108</v>
      </c>
      <c r="O329" s="225">
        <v>4</v>
      </c>
      <c r="P329" s="17" t="s">
        <v>80</v>
      </c>
      <c r="S329" s="223"/>
    </row>
    <row r="330" spans="1:19" s="17" customFormat="1" ht="24" customHeight="1">
      <c r="A330" s="220" t="s">
        <v>580</v>
      </c>
      <c r="B330" s="220" t="s">
        <v>79</v>
      </c>
      <c r="C330" s="220" t="s">
        <v>546</v>
      </c>
      <c r="D330" s="17" t="s">
        <v>581</v>
      </c>
      <c r="E330" s="221" t="s">
        <v>582</v>
      </c>
      <c r="F330" s="220" t="s">
        <v>304</v>
      </c>
      <c r="G330" s="222">
        <v>947.716</v>
      </c>
      <c r="H330" s="223"/>
      <c r="I330" s="223">
        <f t="shared" si="6"/>
        <v>0</v>
      </c>
      <c r="J330" s="224">
        <v>0</v>
      </c>
      <c r="K330" s="222">
        <f t="shared" si="7"/>
        <v>0</v>
      </c>
      <c r="L330" s="224">
        <v>0</v>
      </c>
      <c r="M330" s="222">
        <f t="shared" si="8"/>
        <v>0</v>
      </c>
      <c r="N330" s="927" t="s">
        <v>108</v>
      </c>
      <c r="O330" s="225">
        <v>4</v>
      </c>
      <c r="P330" s="17" t="s">
        <v>80</v>
      </c>
      <c r="S330" s="223"/>
    </row>
    <row r="331" spans="2:16" s="214" customFormat="1" ht="12.75" customHeight="1">
      <c r="B331" s="244" t="s">
        <v>41</v>
      </c>
      <c r="D331" s="245" t="s">
        <v>583</v>
      </c>
      <c r="E331" s="245" t="s">
        <v>584</v>
      </c>
      <c r="I331" s="246">
        <f>SUM(I332:I592)</f>
        <v>0</v>
      </c>
      <c r="K331" s="247">
        <f>SUM(K332:K592)</f>
        <v>0</v>
      </c>
      <c r="M331" s="247">
        <f>SUM(M332:M592)</f>
        <v>0</v>
      </c>
      <c r="P331" s="245" t="s">
        <v>80</v>
      </c>
    </row>
    <row r="332" spans="1:16" s="17" customFormat="1" ht="13.5" customHeight="1">
      <c r="A332" s="220" t="s">
        <v>585</v>
      </c>
      <c r="B332" s="220" t="s">
        <v>79</v>
      </c>
      <c r="C332" s="220" t="s">
        <v>165</v>
      </c>
      <c r="D332" s="17" t="s">
        <v>586</v>
      </c>
      <c r="E332" s="221" t="s">
        <v>587</v>
      </c>
      <c r="F332" s="220" t="s">
        <v>588</v>
      </c>
      <c r="G332" s="222">
        <v>2</v>
      </c>
      <c r="H332" s="223"/>
      <c r="I332" s="223">
        <f>ROUND(G332*H332,2)</f>
        <v>0</v>
      </c>
      <c r="J332" s="224">
        <v>0</v>
      </c>
      <c r="K332" s="222">
        <f>G332*J332</f>
        <v>0</v>
      </c>
      <c r="L332" s="224">
        <v>0</v>
      </c>
      <c r="M332" s="222">
        <f>G332*L332</f>
        <v>0</v>
      </c>
      <c r="N332" s="927" t="s">
        <v>108</v>
      </c>
      <c r="O332" s="225">
        <v>4</v>
      </c>
      <c r="P332" s="17" t="s">
        <v>178</v>
      </c>
    </row>
    <row r="333" spans="4:18" s="17" customFormat="1" ht="15.75" customHeight="1">
      <c r="D333" s="226"/>
      <c r="E333" s="226" t="s">
        <v>589</v>
      </c>
      <c r="G333" s="227"/>
      <c r="P333" s="226" t="s">
        <v>178</v>
      </c>
      <c r="Q333" s="226" t="s">
        <v>7</v>
      </c>
      <c r="R333" s="226" t="s">
        <v>84</v>
      </c>
    </row>
    <row r="334" spans="4:18" s="17" customFormat="1" ht="15.75" customHeight="1">
      <c r="D334" s="226"/>
      <c r="E334" s="226" t="s">
        <v>590</v>
      </c>
      <c r="G334" s="227"/>
      <c r="P334" s="226" t="s">
        <v>178</v>
      </c>
      <c r="Q334" s="226" t="s">
        <v>7</v>
      </c>
      <c r="R334" s="226" t="s">
        <v>84</v>
      </c>
    </row>
    <row r="335" spans="4:18" s="17" customFormat="1" ht="15.75" customHeight="1">
      <c r="D335" s="226"/>
      <c r="E335" s="226" t="s">
        <v>591</v>
      </c>
      <c r="G335" s="227"/>
      <c r="P335" s="226" t="s">
        <v>178</v>
      </c>
      <c r="Q335" s="226" t="s">
        <v>7</v>
      </c>
      <c r="R335" s="226" t="s">
        <v>84</v>
      </c>
    </row>
    <row r="336" spans="4:18" s="17" customFormat="1" ht="15.75" customHeight="1">
      <c r="D336" s="228"/>
      <c r="E336" s="228" t="s">
        <v>80</v>
      </c>
      <c r="G336" s="229">
        <v>2</v>
      </c>
      <c r="P336" s="228" t="s">
        <v>178</v>
      </c>
      <c r="Q336" s="228" t="s">
        <v>80</v>
      </c>
      <c r="R336" s="228" t="s">
        <v>84</v>
      </c>
    </row>
    <row r="337" spans="4:18" s="17" customFormat="1" ht="15.75" customHeight="1">
      <c r="D337" s="230"/>
      <c r="E337" s="230" t="s">
        <v>170</v>
      </c>
      <c r="G337" s="231">
        <v>2</v>
      </c>
      <c r="P337" s="230" t="s">
        <v>178</v>
      </c>
      <c r="Q337" s="230" t="s">
        <v>171</v>
      </c>
      <c r="R337" s="230" t="s">
        <v>84</v>
      </c>
    </row>
    <row r="338" spans="1:16" s="17" customFormat="1" ht="13.5" customHeight="1">
      <c r="A338" s="220" t="s">
        <v>592</v>
      </c>
      <c r="B338" s="220" t="s">
        <v>79</v>
      </c>
      <c r="C338" s="220" t="s">
        <v>165</v>
      </c>
      <c r="D338" s="17" t="s">
        <v>593</v>
      </c>
      <c r="E338" s="221" t="s">
        <v>594</v>
      </c>
      <c r="F338" s="220" t="s">
        <v>588</v>
      </c>
      <c r="G338" s="222">
        <v>1</v>
      </c>
      <c r="H338" s="223"/>
      <c r="I338" s="223">
        <f>ROUND(G338*H338,2)</f>
        <v>0</v>
      </c>
      <c r="J338" s="224">
        <v>0</v>
      </c>
      <c r="K338" s="222">
        <f>G338*J338</f>
        <v>0</v>
      </c>
      <c r="L338" s="224">
        <v>0</v>
      </c>
      <c r="M338" s="222">
        <f>G338*L338</f>
        <v>0</v>
      </c>
      <c r="N338" s="927" t="s">
        <v>108</v>
      </c>
      <c r="O338" s="225">
        <v>4</v>
      </c>
      <c r="P338" s="17" t="s">
        <v>178</v>
      </c>
    </row>
    <row r="339" spans="4:18" s="17" customFormat="1" ht="15.75" customHeight="1">
      <c r="D339" s="226"/>
      <c r="E339" s="226" t="s">
        <v>589</v>
      </c>
      <c r="G339" s="227"/>
      <c r="P339" s="226" t="s">
        <v>178</v>
      </c>
      <c r="Q339" s="226" t="s">
        <v>7</v>
      </c>
      <c r="R339" s="226" t="s">
        <v>84</v>
      </c>
    </row>
    <row r="340" spans="4:18" s="17" customFormat="1" ht="15.75" customHeight="1">
      <c r="D340" s="226"/>
      <c r="E340" s="226" t="s">
        <v>590</v>
      </c>
      <c r="G340" s="227"/>
      <c r="P340" s="226" t="s">
        <v>178</v>
      </c>
      <c r="Q340" s="226" t="s">
        <v>7</v>
      </c>
      <c r="R340" s="226" t="s">
        <v>84</v>
      </c>
    </row>
    <row r="341" spans="4:18" s="17" customFormat="1" ht="15.75" customHeight="1">
      <c r="D341" s="226"/>
      <c r="E341" s="226" t="s">
        <v>591</v>
      </c>
      <c r="G341" s="227"/>
      <c r="P341" s="226" t="s">
        <v>178</v>
      </c>
      <c r="Q341" s="226" t="s">
        <v>7</v>
      </c>
      <c r="R341" s="226" t="s">
        <v>84</v>
      </c>
    </row>
    <row r="342" spans="4:18" s="17" customFormat="1" ht="15.75" customHeight="1">
      <c r="D342" s="228"/>
      <c r="E342" s="228" t="s">
        <v>7</v>
      </c>
      <c r="G342" s="229">
        <v>1</v>
      </c>
      <c r="P342" s="228" t="s">
        <v>178</v>
      </c>
      <c r="Q342" s="228" t="s">
        <v>80</v>
      </c>
      <c r="R342" s="228" t="s">
        <v>84</v>
      </c>
    </row>
    <row r="343" spans="4:18" s="17" customFormat="1" ht="15.75" customHeight="1">
      <c r="D343" s="230"/>
      <c r="E343" s="230" t="s">
        <v>170</v>
      </c>
      <c r="G343" s="231">
        <v>1</v>
      </c>
      <c r="P343" s="230" t="s">
        <v>178</v>
      </c>
      <c r="Q343" s="230" t="s">
        <v>171</v>
      </c>
      <c r="R343" s="230" t="s">
        <v>84</v>
      </c>
    </row>
    <row r="344" spans="1:16" s="17" customFormat="1" ht="13.5" customHeight="1">
      <c r="A344" s="220" t="s">
        <v>595</v>
      </c>
      <c r="B344" s="220" t="s">
        <v>79</v>
      </c>
      <c r="C344" s="220" t="s">
        <v>165</v>
      </c>
      <c r="D344" s="17" t="s">
        <v>596</v>
      </c>
      <c r="E344" s="221" t="s">
        <v>597</v>
      </c>
      <c r="F344" s="220" t="s">
        <v>588</v>
      </c>
      <c r="G344" s="222">
        <v>10</v>
      </c>
      <c r="H344" s="223"/>
      <c r="I344" s="223">
        <f>ROUND(G344*H344,2)</f>
        <v>0</v>
      </c>
      <c r="J344" s="224">
        <v>0</v>
      </c>
      <c r="K344" s="222">
        <f>G344*J344</f>
        <v>0</v>
      </c>
      <c r="L344" s="224">
        <v>0</v>
      </c>
      <c r="M344" s="222">
        <f>G344*L344</f>
        <v>0</v>
      </c>
      <c r="N344" s="927" t="s">
        <v>108</v>
      </c>
      <c r="O344" s="225">
        <v>4</v>
      </c>
      <c r="P344" s="17" t="s">
        <v>178</v>
      </c>
    </row>
    <row r="345" spans="4:18" s="17" customFormat="1" ht="15.75" customHeight="1">
      <c r="D345" s="226"/>
      <c r="E345" s="226" t="s">
        <v>589</v>
      </c>
      <c r="G345" s="227"/>
      <c r="P345" s="226" t="s">
        <v>178</v>
      </c>
      <c r="Q345" s="226" t="s">
        <v>7</v>
      </c>
      <c r="R345" s="226" t="s">
        <v>84</v>
      </c>
    </row>
    <row r="346" spans="4:18" s="17" customFormat="1" ht="15.75" customHeight="1">
      <c r="D346" s="226"/>
      <c r="E346" s="226" t="s">
        <v>590</v>
      </c>
      <c r="G346" s="227"/>
      <c r="P346" s="226" t="s">
        <v>178</v>
      </c>
      <c r="Q346" s="226" t="s">
        <v>7</v>
      </c>
      <c r="R346" s="226" t="s">
        <v>84</v>
      </c>
    </row>
    <row r="347" spans="4:18" s="17" customFormat="1" ht="15.75" customHeight="1">
      <c r="D347" s="226"/>
      <c r="E347" s="226" t="s">
        <v>591</v>
      </c>
      <c r="G347" s="227"/>
      <c r="P347" s="226" t="s">
        <v>178</v>
      </c>
      <c r="Q347" s="226" t="s">
        <v>7</v>
      </c>
      <c r="R347" s="226" t="s">
        <v>84</v>
      </c>
    </row>
    <row r="348" spans="4:18" s="17" customFormat="1" ht="15.75" customHeight="1">
      <c r="D348" s="228"/>
      <c r="E348" s="228" t="s">
        <v>255</v>
      </c>
      <c r="G348" s="229">
        <v>10</v>
      </c>
      <c r="P348" s="228" t="s">
        <v>178</v>
      </c>
      <c r="Q348" s="228" t="s">
        <v>80</v>
      </c>
      <c r="R348" s="228" t="s">
        <v>84</v>
      </c>
    </row>
    <row r="349" spans="4:18" s="17" customFormat="1" ht="15.75" customHeight="1">
      <c r="D349" s="230"/>
      <c r="E349" s="230" t="s">
        <v>170</v>
      </c>
      <c r="G349" s="231">
        <v>10</v>
      </c>
      <c r="P349" s="230" t="s">
        <v>178</v>
      </c>
      <c r="Q349" s="230" t="s">
        <v>171</v>
      </c>
      <c r="R349" s="230" t="s">
        <v>84</v>
      </c>
    </row>
    <row r="350" spans="1:16" s="17" customFormat="1" ht="13.5" customHeight="1">
      <c r="A350" s="220" t="s">
        <v>598</v>
      </c>
      <c r="B350" s="220" t="s">
        <v>79</v>
      </c>
      <c r="C350" s="220" t="s">
        <v>165</v>
      </c>
      <c r="D350" s="17" t="s">
        <v>599</v>
      </c>
      <c r="E350" s="221" t="s">
        <v>600</v>
      </c>
      <c r="F350" s="220" t="s">
        <v>588</v>
      </c>
      <c r="G350" s="222">
        <v>2</v>
      </c>
      <c r="H350" s="223"/>
      <c r="I350" s="223">
        <f>ROUND(G350*H350,2)</f>
        <v>0</v>
      </c>
      <c r="J350" s="224">
        <v>0</v>
      </c>
      <c r="K350" s="222">
        <f>G350*J350</f>
        <v>0</v>
      </c>
      <c r="L350" s="224">
        <v>0</v>
      </c>
      <c r="M350" s="222">
        <f>G350*L350</f>
        <v>0</v>
      </c>
      <c r="N350" s="927" t="s">
        <v>108</v>
      </c>
      <c r="O350" s="225">
        <v>4</v>
      </c>
      <c r="P350" s="17" t="s">
        <v>178</v>
      </c>
    </row>
    <row r="351" spans="4:18" s="17" customFormat="1" ht="15.75" customHeight="1">
      <c r="D351" s="226"/>
      <c r="E351" s="226" t="s">
        <v>589</v>
      </c>
      <c r="G351" s="227"/>
      <c r="P351" s="226" t="s">
        <v>178</v>
      </c>
      <c r="Q351" s="226" t="s">
        <v>7</v>
      </c>
      <c r="R351" s="226" t="s">
        <v>84</v>
      </c>
    </row>
    <row r="352" spans="4:18" s="17" customFormat="1" ht="15.75" customHeight="1">
      <c r="D352" s="226"/>
      <c r="E352" s="226" t="s">
        <v>590</v>
      </c>
      <c r="G352" s="227"/>
      <c r="P352" s="226" t="s">
        <v>178</v>
      </c>
      <c r="Q352" s="226" t="s">
        <v>7</v>
      </c>
      <c r="R352" s="226" t="s">
        <v>84</v>
      </c>
    </row>
    <row r="353" spans="4:18" s="17" customFormat="1" ht="15.75" customHeight="1">
      <c r="D353" s="226"/>
      <c r="E353" s="226" t="s">
        <v>591</v>
      </c>
      <c r="G353" s="227"/>
      <c r="P353" s="226" t="s">
        <v>178</v>
      </c>
      <c r="Q353" s="226" t="s">
        <v>7</v>
      </c>
      <c r="R353" s="226" t="s">
        <v>84</v>
      </c>
    </row>
    <row r="354" spans="4:18" s="17" customFormat="1" ht="15.75" customHeight="1">
      <c r="D354" s="228"/>
      <c r="E354" s="228" t="s">
        <v>80</v>
      </c>
      <c r="G354" s="229">
        <v>2</v>
      </c>
      <c r="P354" s="228" t="s">
        <v>178</v>
      </c>
      <c r="Q354" s="228" t="s">
        <v>80</v>
      </c>
      <c r="R354" s="228" t="s">
        <v>84</v>
      </c>
    </row>
    <row r="355" spans="4:18" s="17" customFormat="1" ht="15.75" customHeight="1">
      <c r="D355" s="230"/>
      <c r="E355" s="230" t="s">
        <v>170</v>
      </c>
      <c r="G355" s="231">
        <v>2</v>
      </c>
      <c r="P355" s="230" t="s">
        <v>178</v>
      </c>
      <c r="Q355" s="230" t="s">
        <v>171</v>
      </c>
      <c r="R355" s="230" t="s">
        <v>84</v>
      </c>
    </row>
    <row r="356" spans="1:16" s="17" customFormat="1" ht="13.5" customHeight="1">
      <c r="A356" s="220" t="s">
        <v>601</v>
      </c>
      <c r="B356" s="220" t="s">
        <v>79</v>
      </c>
      <c r="C356" s="220" t="s">
        <v>165</v>
      </c>
      <c r="D356" s="17" t="s">
        <v>602</v>
      </c>
      <c r="E356" s="221" t="s">
        <v>603</v>
      </c>
      <c r="F356" s="220" t="s">
        <v>267</v>
      </c>
      <c r="G356" s="222">
        <v>6</v>
      </c>
      <c r="H356" s="223"/>
      <c r="I356" s="223">
        <f>ROUND(G356*H356,2)</f>
        <v>0</v>
      </c>
      <c r="J356" s="224">
        <v>0</v>
      </c>
      <c r="K356" s="222">
        <f>G356*J356</f>
        <v>0</v>
      </c>
      <c r="L356" s="224">
        <v>0</v>
      </c>
      <c r="M356" s="222">
        <f>G356*L356</f>
        <v>0</v>
      </c>
      <c r="N356" s="927" t="s">
        <v>108</v>
      </c>
      <c r="O356" s="225">
        <v>4</v>
      </c>
      <c r="P356" s="17" t="s">
        <v>178</v>
      </c>
    </row>
    <row r="357" spans="4:18" s="17" customFormat="1" ht="15.75" customHeight="1">
      <c r="D357" s="226"/>
      <c r="E357" s="226" t="s">
        <v>589</v>
      </c>
      <c r="G357" s="227"/>
      <c r="P357" s="226" t="s">
        <v>178</v>
      </c>
      <c r="Q357" s="226" t="s">
        <v>7</v>
      </c>
      <c r="R357" s="226" t="s">
        <v>84</v>
      </c>
    </row>
    <row r="358" spans="4:18" s="17" customFormat="1" ht="15.75" customHeight="1">
      <c r="D358" s="226"/>
      <c r="E358" s="226" t="s">
        <v>590</v>
      </c>
      <c r="G358" s="227"/>
      <c r="P358" s="226" t="s">
        <v>178</v>
      </c>
      <c r="Q358" s="226" t="s">
        <v>7</v>
      </c>
      <c r="R358" s="226" t="s">
        <v>84</v>
      </c>
    </row>
    <row r="359" spans="4:18" s="17" customFormat="1" ht="15.75" customHeight="1">
      <c r="D359" s="226"/>
      <c r="E359" s="226" t="s">
        <v>591</v>
      </c>
      <c r="G359" s="227"/>
      <c r="P359" s="226" t="s">
        <v>178</v>
      </c>
      <c r="Q359" s="226" t="s">
        <v>7</v>
      </c>
      <c r="R359" s="226" t="s">
        <v>84</v>
      </c>
    </row>
    <row r="360" spans="4:18" s="17" customFormat="1" ht="15.75" customHeight="1">
      <c r="D360" s="228"/>
      <c r="E360" s="228" t="s">
        <v>196</v>
      </c>
      <c r="G360" s="229">
        <v>6</v>
      </c>
      <c r="P360" s="228" t="s">
        <v>178</v>
      </c>
      <c r="Q360" s="228" t="s">
        <v>80</v>
      </c>
      <c r="R360" s="228" t="s">
        <v>84</v>
      </c>
    </row>
    <row r="361" spans="4:18" s="17" customFormat="1" ht="15.75" customHeight="1">
      <c r="D361" s="230"/>
      <c r="E361" s="230" t="s">
        <v>170</v>
      </c>
      <c r="G361" s="231">
        <v>6</v>
      </c>
      <c r="P361" s="230" t="s">
        <v>178</v>
      </c>
      <c r="Q361" s="230" t="s">
        <v>171</v>
      </c>
      <c r="R361" s="230" t="s">
        <v>84</v>
      </c>
    </row>
    <row r="362" spans="1:16" s="17" customFormat="1" ht="13.5" customHeight="1">
      <c r="A362" s="220" t="s">
        <v>604</v>
      </c>
      <c r="B362" s="220" t="s">
        <v>79</v>
      </c>
      <c r="C362" s="220" t="s">
        <v>165</v>
      </c>
      <c r="D362" s="17" t="s">
        <v>605</v>
      </c>
      <c r="E362" s="221" t="s">
        <v>606</v>
      </c>
      <c r="F362" s="220" t="s">
        <v>588</v>
      </c>
      <c r="G362" s="222">
        <v>5</v>
      </c>
      <c r="H362" s="223"/>
      <c r="I362" s="223">
        <f>ROUND(G362*H362,2)</f>
        <v>0</v>
      </c>
      <c r="J362" s="224">
        <v>0</v>
      </c>
      <c r="K362" s="222">
        <f>G362*J362</f>
        <v>0</v>
      </c>
      <c r="L362" s="224">
        <v>0</v>
      </c>
      <c r="M362" s="222">
        <f>G362*L362</f>
        <v>0</v>
      </c>
      <c r="N362" s="927" t="s">
        <v>108</v>
      </c>
      <c r="O362" s="225">
        <v>4</v>
      </c>
      <c r="P362" s="17" t="s">
        <v>178</v>
      </c>
    </row>
    <row r="363" spans="4:18" s="17" customFormat="1" ht="15.75" customHeight="1">
      <c r="D363" s="226"/>
      <c r="E363" s="226" t="s">
        <v>589</v>
      </c>
      <c r="G363" s="227"/>
      <c r="P363" s="226" t="s">
        <v>178</v>
      </c>
      <c r="Q363" s="226" t="s">
        <v>7</v>
      </c>
      <c r="R363" s="226" t="s">
        <v>84</v>
      </c>
    </row>
    <row r="364" spans="4:18" s="17" customFormat="1" ht="15.75" customHeight="1">
      <c r="D364" s="226"/>
      <c r="E364" s="226" t="s">
        <v>590</v>
      </c>
      <c r="G364" s="227"/>
      <c r="P364" s="226" t="s">
        <v>178</v>
      </c>
      <c r="Q364" s="226" t="s">
        <v>7</v>
      </c>
      <c r="R364" s="226" t="s">
        <v>84</v>
      </c>
    </row>
    <row r="365" spans="4:18" s="17" customFormat="1" ht="15.75" customHeight="1">
      <c r="D365" s="226"/>
      <c r="E365" s="226" t="s">
        <v>607</v>
      </c>
      <c r="G365" s="227"/>
      <c r="P365" s="226" t="s">
        <v>178</v>
      </c>
      <c r="Q365" s="226" t="s">
        <v>7</v>
      </c>
      <c r="R365" s="226" t="s">
        <v>84</v>
      </c>
    </row>
    <row r="366" spans="4:18" s="17" customFormat="1" ht="15.75" customHeight="1">
      <c r="D366" s="228"/>
      <c r="E366" s="228" t="s">
        <v>190</v>
      </c>
      <c r="G366" s="229">
        <v>5</v>
      </c>
      <c r="P366" s="228" t="s">
        <v>178</v>
      </c>
      <c r="Q366" s="228" t="s">
        <v>80</v>
      </c>
      <c r="R366" s="228" t="s">
        <v>84</v>
      </c>
    </row>
    <row r="367" spans="4:18" s="17" customFormat="1" ht="15.75" customHeight="1">
      <c r="D367" s="230"/>
      <c r="E367" s="230" t="s">
        <v>170</v>
      </c>
      <c r="G367" s="231">
        <v>5</v>
      </c>
      <c r="P367" s="230" t="s">
        <v>178</v>
      </c>
      <c r="Q367" s="230" t="s">
        <v>171</v>
      </c>
      <c r="R367" s="230" t="s">
        <v>84</v>
      </c>
    </row>
    <row r="368" spans="1:16" s="17" customFormat="1" ht="13.5" customHeight="1">
      <c r="A368" s="220" t="s">
        <v>608</v>
      </c>
      <c r="B368" s="220" t="s">
        <v>79</v>
      </c>
      <c r="C368" s="220" t="s">
        <v>165</v>
      </c>
      <c r="D368" s="17" t="s">
        <v>609</v>
      </c>
      <c r="E368" s="221" t="s">
        <v>610</v>
      </c>
      <c r="F368" s="220" t="s">
        <v>588</v>
      </c>
      <c r="G368" s="222">
        <v>3</v>
      </c>
      <c r="H368" s="223"/>
      <c r="I368" s="223">
        <f>ROUND(G368*H368,2)</f>
        <v>0</v>
      </c>
      <c r="J368" s="224">
        <v>0</v>
      </c>
      <c r="K368" s="222">
        <f>G368*J368</f>
        <v>0</v>
      </c>
      <c r="L368" s="224">
        <v>0</v>
      </c>
      <c r="M368" s="222">
        <f>G368*L368</f>
        <v>0</v>
      </c>
      <c r="N368" s="927" t="s">
        <v>108</v>
      </c>
      <c r="O368" s="225">
        <v>4</v>
      </c>
      <c r="P368" s="17" t="s">
        <v>178</v>
      </c>
    </row>
    <row r="369" spans="4:18" s="17" customFormat="1" ht="15.75" customHeight="1">
      <c r="D369" s="226"/>
      <c r="E369" s="226" t="s">
        <v>589</v>
      </c>
      <c r="G369" s="227"/>
      <c r="P369" s="226" t="s">
        <v>178</v>
      </c>
      <c r="Q369" s="226" t="s">
        <v>7</v>
      </c>
      <c r="R369" s="226" t="s">
        <v>84</v>
      </c>
    </row>
    <row r="370" spans="4:18" s="17" customFormat="1" ht="15.75" customHeight="1">
      <c r="D370" s="226"/>
      <c r="E370" s="226" t="s">
        <v>590</v>
      </c>
      <c r="G370" s="227"/>
      <c r="P370" s="226" t="s">
        <v>178</v>
      </c>
      <c r="Q370" s="226" t="s">
        <v>7</v>
      </c>
      <c r="R370" s="226" t="s">
        <v>84</v>
      </c>
    </row>
    <row r="371" spans="4:18" s="17" customFormat="1" ht="15.75" customHeight="1">
      <c r="D371" s="226"/>
      <c r="E371" s="226" t="s">
        <v>607</v>
      </c>
      <c r="G371" s="227"/>
      <c r="P371" s="226" t="s">
        <v>178</v>
      </c>
      <c r="Q371" s="226" t="s">
        <v>7</v>
      </c>
      <c r="R371" s="226" t="s">
        <v>84</v>
      </c>
    </row>
    <row r="372" spans="4:18" s="17" customFormat="1" ht="15.75" customHeight="1">
      <c r="D372" s="228"/>
      <c r="E372" s="228" t="s">
        <v>178</v>
      </c>
      <c r="G372" s="229">
        <v>3</v>
      </c>
      <c r="P372" s="228" t="s">
        <v>178</v>
      </c>
      <c r="Q372" s="228" t="s">
        <v>80</v>
      </c>
      <c r="R372" s="228" t="s">
        <v>84</v>
      </c>
    </row>
    <row r="373" spans="4:18" s="17" customFormat="1" ht="15.75" customHeight="1">
      <c r="D373" s="230"/>
      <c r="E373" s="230" t="s">
        <v>170</v>
      </c>
      <c r="G373" s="231">
        <v>3</v>
      </c>
      <c r="P373" s="230" t="s">
        <v>178</v>
      </c>
      <c r="Q373" s="230" t="s">
        <v>171</v>
      </c>
      <c r="R373" s="230" t="s">
        <v>84</v>
      </c>
    </row>
    <row r="374" spans="1:16" s="17" customFormat="1" ht="13.5" customHeight="1">
      <c r="A374" s="220" t="s">
        <v>611</v>
      </c>
      <c r="B374" s="220" t="s">
        <v>79</v>
      </c>
      <c r="C374" s="220" t="s">
        <v>165</v>
      </c>
      <c r="D374" s="17" t="s">
        <v>612</v>
      </c>
      <c r="E374" s="221" t="s">
        <v>613</v>
      </c>
      <c r="F374" s="220" t="s">
        <v>588</v>
      </c>
      <c r="G374" s="222">
        <v>4</v>
      </c>
      <c r="H374" s="223"/>
      <c r="I374" s="223">
        <f>ROUND(G374*H374,2)</f>
        <v>0</v>
      </c>
      <c r="J374" s="224">
        <v>0</v>
      </c>
      <c r="K374" s="222">
        <f>G374*J374</f>
        <v>0</v>
      </c>
      <c r="L374" s="224">
        <v>0</v>
      </c>
      <c r="M374" s="222">
        <f>G374*L374</f>
        <v>0</v>
      </c>
      <c r="N374" s="927" t="s">
        <v>108</v>
      </c>
      <c r="O374" s="225">
        <v>4</v>
      </c>
      <c r="P374" s="17" t="s">
        <v>178</v>
      </c>
    </row>
    <row r="375" spans="4:18" s="17" customFormat="1" ht="15.75" customHeight="1">
      <c r="D375" s="226"/>
      <c r="E375" s="226" t="s">
        <v>589</v>
      </c>
      <c r="G375" s="227"/>
      <c r="P375" s="226" t="s">
        <v>178</v>
      </c>
      <c r="Q375" s="226" t="s">
        <v>7</v>
      </c>
      <c r="R375" s="226" t="s">
        <v>84</v>
      </c>
    </row>
    <row r="376" spans="4:18" s="17" customFormat="1" ht="15.75" customHeight="1">
      <c r="D376" s="226"/>
      <c r="E376" s="226" t="s">
        <v>590</v>
      </c>
      <c r="G376" s="227"/>
      <c r="P376" s="226" t="s">
        <v>178</v>
      </c>
      <c r="Q376" s="226" t="s">
        <v>7</v>
      </c>
      <c r="R376" s="226" t="s">
        <v>84</v>
      </c>
    </row>
    <row r="377" spans="4:18" s="17" customFormat="1" ht="15.75" customHeight="1">
      <c r="D377" s="226"/>
      <c r="E377" s="226" t="s">
        <v>607</v>
      </c>
      <c r="G377" s="227"/>
      <c r="P377" s="226" t="s">
        <v>178</v>
      </c>
      <c r="Q377" s="226" t="s">
        <v>7</v>
      </c>
      <c r="R377" s="226" t="s">
        <v>84</v>
      </c>
    </row>
    <row r="378" spans="4:18" s="17" customFormat="1" ht="15.75" customHeight="1">
      <c r="D378" s="228"/>
      <c r="E378" s="228" t="s">
        <v>171</v>
      </c>
      <c r="G378" s="229">
        <v>4</v>
      </c>
      <c r="P378" s="228" t="s">
        <v>178</v>
      </c>
      <c r="Q378" s="228" t="s">
        <v>80</v>
      </c>
      <c r="R378" s="228" t="s">
        <v>84</v>
      </c>
    </row>
    <row r="379" spans="4:18" s="17" customFormat="1" ht="15.75" customHeight="1">
      <c r="D379" s="230"/>
      <c r="E379" s="230" t="s">
        <v>170</v>
      </c>
      <c r="G379" s="231">
        <v>4</v>
      </c>
      <c r="P379" s="230" t="s">
        <v>178</v>
      </c>
      <c r="Q379" s="230" t="s">
        <v>171</v>
      </c>
      <c r="R379" s="230" t="s">
        <v>84</v>
      </c>
    </row>
    <row r="380" spans="1:16" s="17" customFormat="1" ht="13.5" customHeight="1">
      <c r="A380" s="220" t="s">
        <v>614</v>
      </c>
      <c r="B380" s="220" t="s">
        <v>79</v>
      </c>
      <c r="C380" s="220" t="s">
        <v>165</v>
      </c>
      <c r="D380" s="17" t="s">
        <v>615</v>
      </c>
      <c r="E380" s="221" t="s">
        <v>616</v>
      </c>
      <c r="F380" s="220" t="s">
        <v>588</v>
      </c>
      <c r="G380" s="222">
        <v>3</v>
      </c>
      <c r="H380" s="223"/>
      <c r="I380" s="223">
        <f>ROUND(G380*H380,2)</f>
        <v>0</v>
      </c>
      <c r="J380" s="224">
        <v>0</v>
      </c>
      <c r="K380" s="222">
        <f>G380*J380</f>
        <v>0</v>
      </c>
      <c r="L380" s="224">
        <v>0</v>
      </c>
      <c r="M380" s="222">
        <f>G380*L380</f>
        <v>0</v>
      </c>
      <c r="N380" s="927" t="s">
        <v>108</v>
      </c>
      <c r="O380" s="225">
        <v>4</v>
      </c>
      <c r="P380" s="17" t="s">
        <v>178</v>
      </c>
    </row>
    <row r="381" spans="4:18" s="17" customFormat="1" ht="15.75" customHeight="1">
      <c r="D381" s="226"/>
      <c r="E381" s="226" t="s">
        <v>589</v>
      </c>
      <c r="G381" s="227"/>
      <c r="P381" s="226" t="s">
        <v>178</v>
      </c>
      <c r="Q381" s="226" t="s">
        <v>7</v>
      </c>
      <c r="R381" s="226" t="s">
        <v>84</v>
      </c>
    </row>
    <row r="382" spans="4:18" s="17" customFormat="1" ht="15.75" customHeight="1">
      <c r="D382" s="226"/>
      <c r="E382" s="226" t="s">
        <v>590</v>
      </c>
      <c r="G382" s="227"/>
      <c r="P382" s="226" t="s">
        <v>178</v>
      </c>
      <c r="Q382" s="226" t="s">
        <v>7</v>
      </c>
      <c r="R382" s="226" t="s">
        <v>84</v>
      </c>
    </row>
    <row r="383" spans="4:18" s="17" customFormat="1" ht="15.75" customHeight="1">
      <c r="D383" s="226"/>
      <c r="E383" s="226" t="s">
        <v>607</v>
      </c>
      <c r="G383" s="227"/>
      <c r="P383" s="226" t="s">
        <v>178</v>
      </c>
      <c r="Q383" s="226" t="s">
        <v>7</v>
      </c>
      <c r="R383" s="226" t="s">
        <v>84</v>
      </c>
    </row>
    <row r="384" spans="4:18" s="17" customFormat="1" ht="15.75" customHeight="1">
      <c r="D384" s="228"/>
      <c r="E384" s="228" t="s">
        <v>178</v>
      </c>
      <c r="G384" s="229">
        <v>3</v>
      </c>
      <c r="P384" s="228" t="s">
        <v>178</v>
      </c>
      <c r="Q384" s="228" t="s">
        <v>80</v>
      </c>
      <c r="R384" s="228" t="s">
        <v>84</v>
      </c>
    </row>
    <row r="385" spans="4:18" s="17" customFormat="1" ht="15.75" customHeight="1">
      <c r="D385" s="230"/>
      <c r="E385" s="230" t="s">
        <v>170</v>
      </c>
      <c r="G385" s="231">
        <v>3</v>
      </c>
      <c r="P385" s="230" t="s">
        <v>178</v>
      </c>
      <c r="Q385" s="230" t="s">
        <v>171</v>
      </c>
      <c r="R385" s="230" t="s">
        <v>84</v>
      </c>
    </row>
    <row r="386" spans="1:16" s="17" customFormat="1" ht="13.5" customHeight="1">
      <c r="A386" s="220" t="s">
        <v>583</v>
      </c>
      <c r="B386" s="220" t="s">
        <v>79</v>
      </c>
      <c r="C386" s="220" t="s">
        <v>165</v>
      </c>
      <c r="D386" s="17" t="s">
        <v>617</v>
      </c>
      <c r="E386" s="221" t="s">
        <v>618</v>
      </c>
      <c r="F386" s="220" t="s">
        <v>588</v>
      </c>
      <c r="G386" s="222">
        <v>1</v>
      </c>
      <c r="H386" s="223"/>
      <c r="I386" s="223">
        <f>ROUND(G386*H386,2)</f>
        <v>0</v>
      </c>
      <c r="J386" s="224">
        <v>0</v>
      </c>
      <c r="K386" s="222">
        <f>G386*J386</f>
        <v>0</v>
      </c>
      <c r="L386" s="224">
        <v>0</v>
      </c>
      <c r="M386" s="222">
        <f>G386*L386</f>
        <v>0</v>
      </c>
      <c r="N386" s="927" t="s">
        <v>108</v>
      </c>
      <c r="O386" s="225">
        <v>4</v>
      </c>
      <c r="P386" s="17" t="s">
        <v>178</v>
      </c>
    </row>
    <row r="387" spans="4:18" s="17" customFormat="1" ht="15.75" customHeight="1">
      <c r="D387" s="226"/>
      <c r="E387" s="226" t="s">
        <v>589</v>
      </c>
      <c r="G387" s="227"/>
      <c r="P387" s="226" t="s">
        <v>178</v>
      </c>
      <c r="Q387" s="226" t="s">
        <v>7</v>
      </c>
      <c r="R387" s="226" t="s">
        <v>84</v>
      </c>
    </row>
    <row r="388" spans="4:18" s="17" customFormat="1" ht="15.75" customHeight="1">
      <c r="D388" s="226"/>
      <c r="E388" s="226" t="s">
        <v>590</v>
      </c>
      <c r="G388" s="227"/>
      <c r="P388" s="226" t="s">
        <v>178</v>
      </c>
      <c r="Q388" s="226" t="s">
        <v>7</v>
      </c>
      <c r="R388" s="226" t="s">
        <v>84</v>
      </c>
    </row>
    <row r="389" spans="4:18" s="17" customFormat="1" ht="15.75" customHeight="1">
      <c r="D389" s="226"/>
      <c r="E389" s="226" t="s">
        <v>607</v>
      </c>
      <c r="G389" s="227"/>
      <c r="P389" s="226" t="s">
        <v>178</v>
      </c>
      <c r="Q389" s="226" t="s">
        <v>7</v>
      </c>
      <c r="R389" s="226" t="s">
        <v>84</v>
      </c>
    </row>
    <row r="390" spans="4:18" s="17" customFormat="1" ht="15.75" customHeight="1">
      <c r="D390" s="228"/>
      <c r="E390" s="228" t="s">
        <v>7</v>
      </c>
      <c r="G390" s="229">
        <v>1</v>
      </c>
      <c r="P390" s="228" t="s">
        <v>178</v>
      </c>
      <c r="Q390" s="228" t="s">
        <v>80</v>
      </c>
      <c r="R390" s="228" t="s">
        <v>84</v>
      </c>
    </row>
    <row r="391" spans="4:18" s="17" customFormat="1" ht="15.75" customHeight="1">
      <c r="D391" s="230"/>
      <c r="E391" s="230" t="s">
        <v>170</v>
      </c>
      <c r="G391" s="231">
        <v>1</v>
      </c>
      <c r="P391" s="230" t="s">
        <v>178</v>
      </c>
      <c r="Q391" s="230" t="s">
        <v>171</v>
      </c>
      <c r="R391" s="230" t="s">
        <v>84</v>
      </c>
    </row>
    <row r="392" spans="1:16" s="17" customFormat="1" ht="13.5" customHeight="1">
      <c r="A392" s="220" t="s">
        <v>619</v>
      </c>
      <c r="B392" s="220" t="s">
        <v>79</v>
      </c>
      <c r="C392" s="220" t="s">
        <v>165</v>
      </c>
      <c r="D392" s="17" t="s">
        <v>620</v>
      </c>
      <c r="E392" s="221" t="s">
        <v>621</v>
      </c>
      <c r="F392" s="220" t="s">
        <v>588</v>
      </c>
      <c r="G392" s="222">
        <v>2</v>
      </c>
      <c r="H392" s="223"/>
      <c r="I392" s="223">
        <f>ROUND(G392*H392,2)</f>
        <v>0</v>
      </c>
      <c r="J392" s="224">
        <v>0</v>
      </c>
      <c r="K392" s="222">
        <f>G392*J392</f>
        <v>0</v>
      </c>
      <c r="L392" s="224">
        <v>0</v>
      </c>
      <c r="M392" s="222">
        <f>G392*L392</f>
        <v>0</v>
      </c>
      <c r="N392" s="927" t="s">
        <v>108</v>
      </c>
      <c r="O392" s="225">
        <v>4</v>
      </c>
      <c r="P392" s="17" t="s">
        <v>178</v>
      </c>
    </row>
    <row r="393" spans="4:18" s="17" customFormat="1" ht="15.75" customHeight="1">
      <c r="D393" s="226"/>
      <c r="E393" s="226" t="s">
        <v>589</v>
      </c>
      <c r="G393" s="227"/>
      <c r="P393" s="226" t="s">
        <v>178</v>
      </c>
      <c r="Q393" s="226" t="s">
        <v>7</v>
      </c>
      <c r="R393" s="226" t="s">
        <v>84</v>
      </c>
    </row>
    <row r="394" spans="4:18" s="17" customFormat="1" ht="15.75" customHeight="1">
      <c r="D394" s="226"/>
      <c r="E394" s="226" t="s">
        <v>590</v>
      </c>
      <c r="G394" s="227"/>
      <c r="P394" s="226" t="s">
        <v>178</v>
      </c>
      <c r="Q394" s="226" t="s">
        <v>7</v>
      </c>
      <c r="R394" s="226" t="s">
        <v>84</v>
      </c>
    </row>
    <row r="395" spans="4:18" s="17" customFormat="1" ht="15.75" customHeight="1">
      <c r="D395" s="226"/>
      <c r="E395" s="226" t="s">
        <v>607</v>
      </c>
      <c r="G395" s="227"/>
      <c r="P395" s="226" t="s">
        <v>178</v>
      </c>
      <c r="Q395" s="226" t="s">
        <v>7</v>
      </c>
      <c r="R395" s="226" t="s">
        <v>84</v>
      </c>
    </row>
    <row r="396" spans="4:18" s="17" customFormat="1" ht="15.75" customHeight="1">
      <c r="D396" s="228"/>
      <c r="E396" s="228" t="s">
        <v>80</v>
      </c>
      <c r="G396" s="229">
        <v>2</v>
      </c>
      <c r="P396" s="228" t="s">
        <v>178</v>
      </c>
      <c r="Q396" s="228" t="s">
        <v>80</v>
      </c>
      <c r="R396" s="228" t="s">
        <v>84</v>
      </c>
    </row>
    <row r="397" spans="4:18" s="17" customFormat="1" ht="15.75" customHeight="1">
      <c r="D397" s="230"/>
      <c r="E397" s="230" t="s">
        <v>170</v>
      </c>
      <c r="G397" s="231">
        <v>2</v>
      </c>
      <c r="P397" s="230" t="s">
        <v>178</v>
      </c>
      <c r="Q397" s="230" t="s">
        <v>171</v>
      </c>
      <c r="R397" s="230" t="s">
        <v>84</v>
      </c>
    </row>
    <row r="398" spans="1:16" s="17" customFormat="1" ht="13.5" customHeight="1">
      <c r="A398" s="220" t="s">
        <v>622</v>
      </c>
      <c r="B398" s="220" t="s">
        <v>79</v>
      </c>
      <c r="C398" s="220" t="s">
        <v>165</v>
      </c>
      <c r="D398" s="17" t="s">
        <v>623</v>
      </c>
      <c r="E398" s="221" t="s">
        <v>624</v>
      </c>
      <c r="F398" s="220" t="s">
        <v>588</v>
      </c>
      <c r="G398" s="222">
        <v>2</v>
      </c>
      <c r="H398" s="223"/>
      <c r="I398" s="223">
        <f>ROUND(G398*H398,2)</f>
        <v>0</v>
      </c>
      <c r="J398" s="224">
        <v>0</v>
      </c>
      <c r="K398" s="222">
        <f>G398*J398</f>
        <v>0</v>
      </c>
      <c r="L398" s="224">
        <v>0</v>
      </c>
      <c r="M398" s="222">
        <f>G398*L398</f>
        <v>0</v>
      </c>
      <c r="N398" s="927" t="s">
        <v>108</v>
      </c>
      <c r="O398" s="225">
        <v>4</v>
      </c>
      <c r="P398" s="17" t="s">
        <v>178</v>
      </c>
    </row>
    <row r="399" spans="4:18" s="17" customFormat="1" ht="15.75" customHeight="1">
      <c r="D399" s="226"/>
      <c r="E399" s="226" t="s">
        <v>589</v>
      </c>
      <c r="G399" s="227"/>
      <c r="P399" s="226" t="s">
        <v>178</v>
      </c>
      <c r="Q399" s="226" t="s">
        <v>7</v>
      </c>
      <c r="R399" s="226" t="s">
        <v>84</v>
      </c>
    </row>
    <row r="400" spans="4:18" s="17" customFormat="1" ht="15.75" customHeight="1">
      <c r="D400" s="226"/>
      <c r="E400" s="226" t="s">
        <v>590</v>
      </c>
      <c r="G400" s="227"/>
      <c r="P400" s="226" t="s">
        <v>178</v>
      </c>
      <c r="Q400" s="226" t="s">
        <v>7</v>
      </c>
      <c r="R400" s="226" t="s">
        <v>84</v>
      </c>
    </row>
    <row r="401" spans="4:18" s="17" customFormat="1" ht="15.75" customHeight="1">
      <c r="D401" s="226"/>
      <c r="E401" s="226" t="s">
        <v>607</v>
      </c>
      <c r="G401" s="227"/>
      <c r="P401" s="226" t="s">
        <v>178</v>
      </c>
      <c r="Q401" s="226" t="s">
        <v>7</v>
      </c>
      <c r="R401" s="226" t="s">
        <v>84</v>
      </c>
    </row>
    <row r="402" spans="4:18" s="17" customFormat="1" ht="15.75" customHeight="1">
      <c r="D402" s="228"/>
      <c r="E402" s="228" t="s">
        <v>80</v>
      </c>
      <c r="G402" s="229">
        <v>2</v>
      </c>
      <c r="P402" s="228" t="s">
        <v>178</v>
      </c>
      <c r="Q402" s="228" t="s">
        <v>80</v>
      </c>
      <c r="R402" s="228" t="s">
        <v>84</v>
      </c>
    </row>
    <row r="403" spans="4:18" s="17" customFormat="1" ht="15.75" customHeight="1">
      <c r="D403" s="230"/>
      <c r="E403" s="230" t="s">
        <v>170</v>
      </c>
      <c r="G403" s="231">
        <v>2</v>
      </c>
      <c r="P403" s="230" t="s">
        <v>178</v>
      </c>
      <c r="Q403" s="230" t="s">
        <v>171</v>
      </c>
      <c r="R403" s="230" t="s">
        <v>84</v>
      </c>
    </row>
    <row r="404" spans="1:16" s="17" customFormat="1" ht="13.5" customHeight="1">
      <c r="A404" s="220" t="s">
        <v>625</v>
      </c>
      <c r="B404" s="220" t="s">
        <v>79</v>
      </c>
      <c r="C404" s="220" t="s">
        <v>165</v>
      </c>
      <c r="D404" s="17" t="s">
        <v>626</v>
      </c>
      <c r="E404" s="221" t="s">
        <v>627</v>
      </c>
      <c r="F404" s="220" t="s">
        <v>588</v>
      </c>
      <c r="G404" s="222">
        <v>2</v>
      </c>
      <c r="H404" s="223"/>
      <c r="I404" s="223">
        <f>ROUND(G404*H404,2)</f>
        <v>0</v>
      </c>
      <c r="J404" s="224">
        <v>0</v>
      </c>
      <c r="K404" s="222">
        <f>G404*J404</f>
        <v>0</v>
      </c>
      <c r="L404" s="224">
        <v>0</v>
      </c>
      <c r="M404" s="222">
        <f>G404*L404</f>
        <v>0</v>
      </c>
      <c r="N404" s="927" t="s">
        <v>108</v>
      </c>
      <c r="O404" s="225">
        <v>4</v>
      </c>
      <c r="P404" s="17" t="s">
        <v>178</v>
      </c>
    </row>
    <row r="405" spans="4:18" s="17" customFormat="1" ht="15.75" customHeight="1">
      <c r="D405" s="226"/>
      <c r="E405" s="226" t="s">
        <v>589</v>
      </c>
      <c r="G405" s="227"/>
      <c r="P405" s="226" t="s">
        <v>178</v>
      </c>
      <c r="Q405" s="226" t="s">
        <v>7</v>
      </c>
      <c r="R405" s="226" t="s">
        <v>84</v>
      </c>
    </row>
    <row r="406" spans="4:18" s="17" customFormat="1" ht="15.75" customHeight="1">
      <c r="D406" s="226"/>
      <c r="E406" s="226" t="s">
        <v>590</v>
      </c>
      <c r="G406" s="227"/>
      <c r="P406" s="226" t="s">
        <v>178</v>
      </c>
      <c r="Q406" s="226" t="s">
        <v>7</v>
      </c>
      <c r="R406" s="226" t="s">
        <v>84</v>
      </c>
    </row>
    <row r="407" spans="4:18" s="17" customFormat="1" ht="15.75" customHeight="1">
      <c r="D407" s="226"/>
      <c r="E407" s="226" t="s">
        <v>607</v>
      </c>
      <c r="G407" s="227"/>
      <c r="P407" s="226" t="s">
        <v>178</v>
      </c>
      <c r="Q407" s="226" t="s">
        <v>7</v>
      </c>
      <c r="R407" s="226" t="s">
        <v>84</v>
      </c>
    </row>
    <row r="408" spans="4:18" s="17" customFormat="1" ht="15.75" customHeight="1">
      <c r="D408" s="228"/>
      <c r="E408" s="228" t="s">
        <v>80</v>
      </c>
      <c r="G408" s="229">
        <v>2</v>
      </c>
      <c r="P408" s="228" t="s">
        <v>178</v>
      </c>
      <c r="Q408" s="228" t="s">
        <v>80</v>
      </c>
      <c r="R408" s="228" t="s">
        <v>84</v>
      </c>
    </row>
    <row r="409" spans="4:18" s="17" customFormat="1" ht="15.75" customHeight="1">
      <c r="D409" s="230"/>
      <c r="E409" s="230" t="s">
        <v>170</v>
      </c>
      <c r="G409" s="231">
        <v>2</v>
      </c>
      <c r="P409" s="230" t="s">
        <v>178</v>
      </c>
      <c r="Q409" s="230" t="s">
        <v>171</v>
      </c>
      <c r="R409" s="230" t="s">
        <v>84</v>
      </c>
    </row>
    <row r="410" spans="1:16" s="17" customFormat="1" ht="13.5" customHeight="1">
      <c r="A410" s="220" t="s">
        <v>628</v>
      </c>
      <c r="B410" s="220" t="s">
        <v>79</v>
      </c>
      <c r="C410" s="220" t="s">
        <v>165</v>
      </c>
      <c r="D410" s="17" t="s">
        <v>629</v>
      </c>
      <c r="E410" s="221" t="s">
        <v>630</v>
      </c>
      <c r="F410" s="220" t="s">
        <v>588</v>
      </c>
      <c r="G410" s="222">
        <v>2</v>
      </c>
      <c r="H410" s="223"/>
      <c r="I410" s="223">
        <f>ROUND(G410*H410,2)</f>
        <v>0</v>
      </c>
      <c r="J410" s="224">
        <v>0</v>
      </c>
      <c r="K410" s="222">
        <f>G410*J410</f>
        <v>0</v>
      </c>
      <c r="L410" s="224">
        <v>0</v>
      </c>
      <c r="M410" s="222">
        <f>G410*L410</f>
        <v>0</v>
      </c>
      <c r="N410" s="927" t="s">
        <v>108</v>
      </c>
      <c r="O410" s="225">
        <v>4</v>
      </c>
      <c r="P410" s="17" t="s">
        <v>178</v>
      </c>
    </row>
    <row r="411" spans="4:18" s="17" customFormat="1" ht="15.75" customHeight="1">
      <c r="D411" s="226"/>
      <c r="E411" s="226" t="s">
        <v>589</v>
      </c>
      <c r="G411" s="227"/>
      <c r="P411" s="226" t="s">
        <v>178</v>
      </c>
      <c r="Q411" s="226" t="s">
        <v>7</v>
      </c>
      <c r="R411" s="226" t="s">
        <v>84</v>
      </c>
    </row>
    <row r="412" spans="4:18" s="17" customFormat="1" ht="15.75" customHeight="1">
      <c r="D412" s="226"/>
      <c r="E412" s="226" t="s">
        <v>590</v>
      </c>
      <c r="G412" s="227"/>
      <c r="P412" s="226" t="s">
        <v>178</v>
      </c>
      <c r="Q412" s="226" t="s">
        <v>7</v>
      </c>
      <c r="R412" s="226" t="s">
        <v>84</v>
      </c>
    </row>
    <row r="413" spans="4:18" s="17" customFormat="1" ht="15.75" customHeight="1">
      <c r="D413" s="226"/>
      <c r="E413" s="226" t="s">
        <v>607</v>
      </c>
      <c r="G413" s="227"/>
      <c r="P413" s="226" t="s">
        <v>178</v>
      </c>
      <c r="Q413" s="226" t="s">
        <v>7</v>
      </c>
      <c r="R413" s="226" t="s">
        <v>84</v>
      </c>
    </row>
    <row r="414" spans="4:18" s="17" customFormat="1" ht="15.75" customHeight="1">
      <c r="D414" s="228"/>
      <c r="E414" s="228" t="s">
        <v>80</v>
      </c>
      <c r="G414" s="229">
        <v>2</v>
      </c>
      <c r="P414" s="228" t="s">
        <v>178</v>
      </c>
      <c r="Q414" s="228" t="s">
        <v>80</v>
      </c>
      <c r="R414" s="228" t="s">
        <v>84</v>
      </c>
    </row>
    <row r="415" spans="4:18" s="17" customFormat="1" ht="15.75" customHeight="1">
      <c r="D415" s="230"/>
      <c r="E415" s="230" t="s">
        <v>170</v>
      </c>
      <c r="G415" s="231">
        <v>2</v>
      </c>
      <c r="P415" s="230" t="s">
        <v>178</v>
      </c>
      <c r="Q415" s="230" t="s">
        <v>171</v>
      </c>
      <c r="R415" s="230" t="s">
        <v>84</v>
      </c>
    </row>
    <row r="416" spans="1:16" s="17" customFormat="1" ht="13.5" customHeight="1">
      <c r="A416" s="220" t="s">
        <v>631</v>
      </c>
      <c r="B416" s="220" t="s">
        <v>79</v>
      </c>
      <c r="C416" s="220" t="s">
        <v>165</v>
      </c>
      <c r="D416" s="17" t="s">
        <v>632</v>
      </c>
      <c r="E416" s="221" t="s">
        <v>633</v>
      </c>
      <c r="F416" s="220" t="s">
        <v>588</v>
      </c>
      <c r="G416" s="222">
        <v>1</v>
      </c>
      <c r="H416" s="223"/>
      <c r="I416" s="223">
        <f>ROUND(G416*H416,2)</f>
        <v>0</v>
      </c>
      <c r="J416" s="224">
        <v>0</v>
      </c>
      <c r="K416" s="222">
        <f>G416*J416</f>
        <v>0</v>
      </c>
      <c r="L416" s="224">
        <v>0</v>
      </c>
      <c r="M416" s="222">
        <f>G416*L416</f>
        <v>0</v>
      </c>
      <c r="N416" s="927" t="s">
        <v>108</v>
      </c>
      <c r="O416" s="225">
        <v>4</v>
      </c>
      <c r="P416" s="17" t="s">
        <v>178</v>
      </c>
    </row>
    <row r="417" spans="4:18" s="17" customFormat="1" ht="15.75" customHeight="1">
      <c r="D417" s="226"/>
      <c r="E417" s="226" t="s">
        <v>589</v>
      </c>
      <c r="G417" s="227"/>
      <c r="P417" s="226" t="s">
        <v>178</v>
      </c>
      <c r="Q417" s="226" t="s">
        <v>7</v>
      </c>
      <c r="R417" s="226" t="s">
        <v>84</v>
      </c>
    </row>
    <row r="418" spans="4:18" s="17" customFormat="1" ht="15.75" customHeight="1">
      <c r="D418" s="226"/>
      <c r="E418" s="226" t="s">
        <v>590</v>
      </c>
      <c r="G418" s="227"/>
      <c r="P418" s="226" t="s">
        <v>178</v>
      </c>
      <c r="Q418" s="226" t="s">
        <v>7</v>
      </c>
      <c r="R418" s="226" t="s">
        <v>84</v>
      </c>
    </row>
    <row r="419" spans="4:18" s="17" customFormat="1" ht="15.75" customHeight="1">
      <c r="D419" s="226"/>
      <c r="E419" s="226" t="s">
        <v>607</v>
      </c>
      <c r="G419" s="227"/>
      <c r="P419" s="226" t="s">
        <v>178</v>
      </c>
      <c r="Q419" s="226" t="s">
        <v>7</v>
      </c>
      <c r="R419" s="226" t="s">
        <v>84</v>
      </c>
    </row>
    <row r="420" spans="4:18" s="17" customFormat="1" ht="15.75" customHeight="1">
      <c r="D420" s="228"/>
      <c r="E420" s="228" t="s">
        <v>7</v>
      </c>
      <c r="G420" s="229">
        <v>1</v>
      </c>
      <c r="P420" s="228" t="s">
        <v>178</v>
      </c>
      <c r="Q420" s="228" t="s">
        <v>80</v>
      </c>
      <c r="R420" s="228" t="s">
        <v>84</v>
      </c>
    </row>
    <row r="421" spans="4:18" s="17" customFormat="1" ht="15.75" customHeight="1">
      <c r="D421" s="230"/>
      <c r="E421" s="230" t="s">
        <v>170</v>
      </c>
      <c r="G421" s="231">
        <v>1</v>
      </c>
      <c r="P421" s="230" t="s">
        <v>178</v>
      </c>
      <c r="Q421" s="230" t="s">
        <v>171</v>
      </c>
      <c r="R421" s="230" t="s">
        <v>84</v>
      </c>
    </row>
    <row r="422" spans="1:16" s="17" customFormat="1" ht="13.5" customHeight="1">
      <c r="A422" s="220" t="s">
        <v>634</v>
      </c>
      <c r="B422" s="220" t="s">
        <v>79</v>
      </c>
      <c r="C422" s="220" t="s">
        <v>165</v>
      </c>
      <c r="D422" s="17" t="s">
        <v>635</v>
      </c>
      <c r="E422" s="221" t="s">
        <v>636</v>
      </c>
      <c r="F422" s="220" t="s">
        <v>588</v>
      </c>
      <c r="G422" s="222">
        <v>2</v>
      </c>
      <c r="H422" s="223"/>
      <c r="I422" s="223">
        <f>ROUND(G422*H422,2)</f>
        <v>0</v>
      </c>
      <c r="J422" s="224">
        <v>0</v>
      </c>
      <c r="K422" s="222">
        <f>G422*J422</f>
        <v>0</v>
      </c>
      <c r="L422" s="224">
        <v>0</v>
      </c>
      <c r="M422" s="222">
        <f>G422*L422</f>
        <v>0</v>
      </c>
      <c r="N422" s="927" t="s">
        <v>108</v>
      </c>
      <c r="O422" s="225">
        <v>4</v>
      </c>
      <c r="P422" s="17" t="s">
        <v>178</v>
      </c>
    </row>
    <row r="423" spans="4:18" s="17" customFormat="1" ht="15.75" customHeight="1">
      <c r="D423" s="226"/>
      <c r="E423" s="226" t="s">
        <v>589</v>
      </c>
      <c r="G423" s="227"/>
      <c r="P423" s="226" t="s">
        <v>178</v>
      </c>
      <c r="Q423" s="226" t="s">
        <v>7</v>
      </c>
      <c r="R423" s="226" t="s">
        <v>84</v>
      </c>
    </row>
    <row r="424" spans="4:18" s="17" customFormat="1" ht="15.75" customHeight="1">
      <c r="D424" s="226"/>
      <c r="E424" s="226" t="s">
        <v>590</v>
      </c>
      <c r="G424" s="227"/>
      <c r="P424" s="226" t="s">
        <v>178</v>
      </c>
      <c r="Q424" s="226" t="s">
        <v>7</v>
      </c>
      <c r="R424" s="226" t="s">
        <v>84</v>
      </c>
    </row>
    <row r="425" spans="4:18" s="17" customFormat="1" ht="15.75" customHeight="1">
      <c r="D425" s="226"/>
      <c r="E425" s="226" t="s">
        <v>607</v>
      </c>
      <c r="G425" s="227"/>
      <c r="P425" s="226" t="s">
        <v>178</v>
      </c>
      <c r="Q425" s="226" t="s">
        <v>7</v>
      </c>
      <c r="R425" s="226" t="s">
        <v>84</v>
      </c>
    </row>
    <row r="426" spans="4:18" s="17" customFormat="1" ht="15.75" customHeight="1">
      <c r="D426" s="228"/>
      <c r="E426" s="228" t="s">
        <v>80</v>
      </c>
      <c r="G426" s="229">
        <v>2</v>
      </c>
      <c r="P426" s="228" t="s">
        <v>178</v>
      </c>
      <c r="Q426" s="228" t="s">
        <v>80</v>
      </c>
      <c r="R426" s="228" t="s">
        <v>84</v>
      </c>
    </row>
    <row r="427" spans="4:18" s="17" customFormat="1" ht="15.75" customHeight="1">
      <c r="D427" s="230"/>
      <c r="E427" s="230" t="s">
        <v>170</v>
      </c>
      <c r="G427" s="231">
        <v>2</v>
      </c>
      <c r="P427" s="230" t="s">
        <v>178</v>
      </c>
      <c r="Q427" s="230" t="s">
        <v>171</v>
      </c>
      <c r="R427" s="230" t="s">
        <v>84</v>
      </c>
    </row>
    <row r="428" spans="1:16" s="17" customFormat="1" ht="13.5" customHeight="1">
      <c r="A428" s="220" t="s">
        <v>637</v>
      </c>
      <c r="B428" s="220" t="s">
        <v>79</v>
      </c>
      <c r="C428" s="220" t="s">
        <v>165</v>
      </c>
      <c r="D428" s="17" t="s">
        <v>638</v>
      </c>
      <c r="E428" s="221" t="s">
        <v>639</v>
      </c>
      <c r="F428" s="220" t="s">
        <v>588</v>
      </c>
      <c r="G428" s="222">
        <v>2</v>
      </c>
      <c r="H428" s="223"/>
      <c r="I428" s="223">
        <f>ROUND(G428*H428,2)</f>
        <v>0</v>
      </c>
      <c r="J428" s="224">
        <v>0</v>
      </c>
      <c r="K428" s="222">
        <f>G428*J428</f>
        <v>0</v>
      </c>
      <c r="L428" s="224">
        <v>0</v>
      </c>
      <c r="M428" s="222">
        <f>G428*L428</f>
        <v>0</v>
      </c>
      <c r="N428" s="927" t="s">
        <v>108</v>
      </c>
      <c r="O428" s="225">
        <v>4</v>
      </c>
      <c r="P428" s="17" t="s">
        <v>178</v>
      </c>
    </row>
    <row r="429" spans="4:18" s="17" customFormat="1" ht="15.75" customHeight="1">
      <c r="D429" s="226"/>
      <c r="E429" s="226" t="s">
        <v>589</v>
      </c>
      <c r="G429" s="227"/>
      <c r="P429" s="226" t="s">
        <v>178</v>
      </c>
      <c r="Q429" s="226" t="s">
        <v>7</v>
      </c>
      <c r="R429" s="226" t="s">
        <v>84</v>
      </c>
    </row>
    <row r="430" spans="4:18" s="17" customFormat="1" ht="15.75" customHeight="1">
      <c r="D430" s="226"/>
      <c r="E430" s="226" t="s">
        <v>590</v>
      </c>
      <c r="G430" s="227"/>
      <c r="P430" s="226" t="s">
        <v>178</v>
      </c>
      <c r="Q430" s="226" t="s">
        <v>7</v>
      </c>
      <c r="R430" s="226" t="s">
        <v>84</v>
      </c>
    </row>
    <row r="431" spans="4:18" s="17" customFormat="1" ht="15.75" customHeight="1">
      <c r="D431" s="226"/>
      <c r="E431" s="226" t="s">
        <v>607</v>
      </c>
      <c r="G431" s="227"/>
      <c r="P431" s="226" t="s">
        <v>178</v>
      </c>
      <c r="Q431" s="226" t="s">
        <v>7</v>
      </c>
      <c r="R431" s="226" t="s">
        <v>84</v>
      </c>
    </row>
    <row r="432" spans="4:18" s="17" customFormat="1" ht="15.75" customHeight="1">
      <c r="D432" s="228"/>
      <c r="E432" s="228" t="s">
        <v>80</v>
      </c>
      <c r="G432" s="229">
        <v>2</v>
      </c>
      <c r="P432" s="228" t="s">
        <v>178</v>
      </c>
      <c r="Q432" s="228" t="s">
        <v>80</v>
      </c>
      <c r="R432" s="228" t="s">
        <v>84</v>
      </c>
    </row>
    <row r="433" spans="4:18" s="17" customFormat="1" ht="15.75" customHeight="1">
      <c r="D433" s="230"/>
      <c r="E433" s="230" t="s">
        <v>170</v>
      </c>
      <c r="G433" s="231">
        <v>2</v>
      </c>
      <c r="P433" s="230" t="s">
        <v>178</v>
      </c>
      <c r="Q433" s="230" t="s">
        <v>171</v>
      </c>
      <c r="R433" s="230" t="s">
        <v>84</v>
      </c>
    </row>
    <row r="434" spans="1:16" s="17" customFormat="1" ht="13.5" customHeight="1">
      <c r="A434" s="220" t="s">
        <v>640</v>
      </c>
      <c r="B434" s="220" t="s">
        <v>79</v>
      </c>
      <c r="C434" s="220" t="s">
        <v>165</v>
      </c>
      <c r="D434" s="17" t="s">
        <v>641</v>
      </c>
      <c r="E434" s="221" t="s">
        <v>642</v>
      </c>
      <c r="F434" s="220" t="s">
        <v>588</v>
      </c>
      <c r="G434" s="222">
        <v>1</v>
      </c>
      <c r="H434" s="223"/>
      <c r="I434" s="223">
        <f>ROUND(G434*H434,2)</f>
        <v>0</v>
      </c>
      <c r="J434" s="224">
        <v>0</v>
      </c>
      <c r="K434" s="222">
        <f>G434*J434</f>
        <v>0</v>
      </c>
      <c r="L434" s="224">
        <v>0</v>
      </c>
      <c r="M434" s="222">
        <f>G434*L434</f>
        <v>0</v>
      </c>
      <c r="N434" s="927" t="s">
        <v>108</v>
      </c>
      <c r="O434" s="225">
        <v>4</v>
      </c>
      <c r="P434" s="17" t="s">
        <v>178</v>
      </c>
    </row>
    <row r="435" spans="4:18" s="17" customFormat="1" ht="15.75" customHeight="1">
      <c r="D435" s="226"/>
      <c r="E435" s="226" t="s">
        <v>589</v>
      </c>
      <c r="G435" s="227"/>
      <c r="P435" s="226" t="s">
        <v>178</v>
      </c>
      <c r="Q435" s="226" t="s">
        <v>7</v>
      </c>
      <c r="R435" s="226" t="s">
        <v>84</v>
      </c>
    </row>
    <row r="436" spans="4:18" s="17" customFormat="1" ht="15.75" customHeight="1">
      <c r="D436" s="226"/>
      <c r="E436" s="226" t="s">
        <v>590</v>
      </c>
      <c r="G436" s="227"/>
      <c r="P436" s="226" t="s">
        <v>178</v>
      </c>
      <c r="Q436" s="226" t="s">
        <v>7</v>
      </c>
      <c r="R436" s="226" t="s">
        <v>84</v>
      </c>
    </row>
    <row r="437" spans="4:18" s="17" customFormat="1" ht="15.75" customHeight="1">
      <c r="D437" s="226"/>
      <c r="E437" s="226" t="s">
        <v>607</v>
      </c>
      <c r="G437" s="227"/>
      <c r="P437" s="226" t="s">
        <v>178</v>
      </c>
      <c r="Q437" s="226" t="s">
        <v>7</v>
      </c>
      <c r="R437" s="226" t="s">
        <v>84</v>
      </c>
    </row>
    <row r="438" spans="4:18" s="17" customFormat="1" ht="15.75" customHeight="1">
      <c r="D438" s="228"/>
      <c r="E438" s="228" t="s">
        <v>7</v>
      </c>
      <c r="G438" s="229">
        <v>1</v>
      </c>
      <c r="P438" s="228" t="s">
        <v>178</v>
      </c>
      <c r="Q438" s="228" t="s">
        <v>80</v>
      </c>
      <c r="R438" s="228" t="s">
        <v>84</v>
      </c>
    </row>
    <row r="439" spans="4:18" s="17" customFormat="1" ht="15.75" customHeight="1">
      <c r="D439" s="230"/>
      <c r="E439" s="230" t="s">
        <v>170</v>
      </c>
      <c r="G439" s="231">
        <v>1</v>
      </c>
      <c r="P439" s="230" t="s">
        <v>178</v>
      </c>
      <c r="Q439" s="230" t="s">
        <v>171</v>
      </c>
      <c r="R439" s="230" t="s">
        <v>84</v>
      </c>
    </row>
    <row r="440" spans="1:16" s="17" customFormat="1" ht="13.5" customHeight="1">
      <c r="A440" s="220" t="s">
        <v>643</v>
      </c>
      <c r="B440" s="220" t="s">
        <v>79</v>
      </c>
      <c r="C440" s="220" t="s">
        <v>165</v>
      </c>
      <c r="D440" s="17" t="s">
        <v>644</v>
      </c>
      <c r="E440" s="221" t="s">
        <v>645</v>
      </c>
      <c r="F440" s="220" t="s">
        <v>588</v>
      </c>
      <c r="G440" s="222">
        <v>1</v>
      </c>
      <c r="H440" s="223"/>
      <c r="I440" s="223">
        <f>ROUND(G440*H440,2)</f>
        <v>0</v>
      </c>
      <c r="J440" s="224">
        <v>0</v>
      </c>
      <c r="K440" s="222">
        <f>G440*J440</f>
        <v>0</v>
      </c>
      <c r="L440" s="224">
        <v>0</v>
      </c>
      <c r="M440" s="222">
        <f>G440*L440</f>
        <v>0</v>
      </c>
      <c r="N440" s="927" t="s">
        <v>108</v>
      </c>
      <c r="O440" s="225">
        <v>4</v>
      </c>
      <c r="P440" s="17" t="s">
        <v>178</v>
      </c>
    </row>
    <row r="441" spans="4:18" s="17" customFormat="1" ht="15.75" customHeight="1">
      <c r="D441" s="226"/>
      <c r="E441" s="226" t="s">
        <v>589</v>
      </c>
      <c r="G441" s="227"/>
      <c r="P441" s="226" t="s">
        <v>178</v>
      </c>
      <c r="Q441" s="226" t="s">
        <v>7</v>
      </c>
      <c r="R441" s="226" t="s">
        <v>84</v>
      </c>
    </row>
    <row r="442" spans="4:18" s="17" customFormat="1" ht="15.75" customHeight="1">
      <c r="D442" s="226"/>
      <c r="E442" s="226" t="s">
        <v>590</v>
      </c>
      <c r="G442" s="227"/>
      <c r="P442" s="226" t="s">
        <v>178</v>
      </c>
      <c r="Q442" s="226" t="s">
        <v>7</v>
      </c>
      <c r="R442" s="226" t="s">
        <v>84</v>
      </c>
    </row>
    <row r="443" spans="4:18" s="17" customFormat="1" ht="15.75" customHeight="1">
      <c r="D443" s="226"/>
      <c r="E443" s="226" t="s">
        <v>607</v>
      </c>
      <c r="G443" s="227"/>
      <c r="P443" s="226" t="s">
        <v>178</v>
      </c>
      <c r="Q443" s="226" t="s">
        <v>7</v>
      </c>
      <c r="R443" s="226" t="s">
        <v>84</v>
      </c>
    </row>
    <row r="444" spans="4:18" s="17" customFormat="1" ht="15.75" customHeight="1">
      <c r="D444" s="228"/>
      <c r="E444" s="228" t="s">
        <v>7</v>
      </c>
      <c r="G444" s="229">
        <v>1</v>
      </c>
      <c r="P444" s="228" t="s">
        <v>178</v>
      </c>
      <c r="Q444" s="228" t="s">
        <v>80</v>
      </c>
      <c r="R444" s="228" t="s">
        <v>84</v>
      </c>
    </row>
    <row r="445" spans="4:18" s="17" customFormat="1" ht="15.75" customHeight="1">
      <c r="D445" s="230"/>
      <c r="E445" s="230" t="s">
        <v>170</v>
      </c>
      <c r="G445" s="231">
        <v>1</v>
      </c>
      <c r="P445" s="230" t="s">
        <v>178</v>
      </c>
      <c r="Q445" s="230" t="s">
        <v>171</v>
      </c>
      <c r="R445" s="230" t="s">
        <v>84</v>
      </c>
    </row>
    <row r="446" spans="1:16" s="17" customFormat="1" ht="13.5" customHeight="1">
      <c r="A446" s="220" t="s">
        <v>646</v>
      </c>
      <c r="B446" s="220" t="s">
        <v>79</v>
      </c>
      <c r="C446" s="220" t="s">
        <v>165</v>
      </c>
      <c r="D446" s="17" t="s">
        <v>647</v>
      </c>
      <c r="E446" s="221" t="s">
        <v>648</v>
      </c>
      <c r="F446" s="220" t="s">
        <v>588</v>
      </c>
      <c r="G446" s="222">
        <v>1</v>
      </c>
      <c r="H446" s="223"/>
      <c r="I446" s="223">
        <f>ROUND(G446*H446,2)</f>
        <v>0</v>
      </c>
      <c r="J446" s="224">
        <v>0</v>
      </c>
      <c r="K446" s="222">
        <f>G446*J446</f>
        <v>0</v>
      </c>
      <c r="L446" s="224">
        <v>0</v>
      </c>
      <c r="M446" s="222">
        <f>G446*L446</f>
        <v>0</v>
      </c>
      <c r="N446" s="927" t="s">
        <v>108</v>
      </c>
      <c r="O446" s="225">
        <v>4</v>
      </c>
      <c r="P446" s="17" t="s">
        <v>178</v>
      </c>
    </row>
    <row r="447" spans="4:18" s="17" customFormat="1" ht="15.75" customHeight="1">
      <c r="D447" s="226"/>
      <c r="E447" s="226" t="s">
        <v>589</v>
      </c>
      <c r="G447" s="227"/>
      <c r="P447" s="226" t="s">
        <v>178</v>
      </c>
      <c r="Q447" s="226" t="s">
        <v>7</v>
      </c>
      <c r="R447" s="226" t="s">
        <v>84</v>
      </c>
    </row>
    <row r="448" spans="4:18" s="17" customFormat="1" ht="15.75" customHeight="1">
      <c r="D448" s="226"/>
      <c r="E448" s="226" t="s">
        <v>590</v>
      </c>
      <c r="G448" s="227"/>
      <c r="P448" s="226" t="s">
        <v>178</v>
      </c>
      <c r="Q448" s="226" t="s">
        <v>7</v>
      </c>
      <c r="R448" s="226" t="s">
        <v>84</v>
      </c>
    </row>
    <row r="449" spans="4:18" s="17" customFormat="1" ht="15.75" customHeight="1">
      <c r="D449" s="226"/>
      <c r="E449" s="226" t="s">
        <v>607</v>
      </c>
      <c r="G449" s="227"/>
      <c r="P449" s="226" t="s">
        <v>178</v>
      </c>
      <c r="Q449" s="226" t="s">
        <v>7</v>
      </c>
      <c r="R449" s="226" t="s">
        <v>84</v>
      </c>
    </row>
    <row r="450" spans="4:18" s="17" customFormat="1" ht="15.75" customHeight="1">
      <c r="D450" s="228"/>
      <c r="E450" s="228" t="s">
        <v>7</v>
      </c>
      <c r="G450" s="229">
        <v>1</v>
      </c>
      <c r="P450" s="228" t="s">
        <v>178</v>
      </c>
      <c r="Q450" s="228" t="s">
        <v>80</v>
      </c>
      <c r="R450" s="228" t="s">
        <v>84</v>
      </c>
    </row>
    <row r="451" spans="4:18" s="17" customFormat="1" ht="15.75" customHeight="1">
      <c r="D451" s="230"/>
      <c r="E451" s="230" t="s">
        <v>170</v>
      </c>
      <c r="G451" s="231">
        <v>1</v>
      </c>
      <c r="P451" s="230" t="s">
        <v>178</v>
      </c>
      <c r="Q451" s="230" t="s">
        <v>171</v>
      </c>
      <c r="R451" s="230" t="s">
        <v>84</v>
      </c>
    </row>
    <row r="452" spans="1:16" s="17" customFormat="1" ht="13.5" customHeight="1">
      <c r="A452" s="220" t="s">
        <v>649</v>
      </c>
      <c r="B452" s="220" t="s">
        <v>79</v>
      </c>
      <c r="C452" s="220" t="s">
        <v>165</v>
      </c>
      <c r="D452" s="17" t="s">
        <v>650</v>
      </c>
      <c r="E452" s="221" t="s">
        <v>651</v>
      </c>
      <c r="F452" s="220" t="s">
        <v>588</v>
      </c>
      <c r="G452" s="222">
        <v>1</v>
      </c>
      <c r="H452" s="223"/>
      <c r="I452" s="223">
        <f>ROUND(G452*H452,2)</f>
        <v>0</v>
      </c>
      <c r="J452" s="224">
        <v>0</v>
      </c>
      <c r="K452" s="222">
        <f>G452*J452</f>
        <v>0</v>
      </c>
      <c r="L452" s="224">
        <v>0</v>
      </c>
      <c r="M452" s="222">
        <f>G452*L452</f>
        <v>0</v>
      </c>
      <c r="N452" s="927" t="s">
        <v>108</v>
      </c>
      <c r="O452" s="225">
        <v>4</v>
      </c>
      <c r="P452" s="17" t="s">
        <v>178</v>
      </c>
    </row>
    <row r="453" spans="4:18" s="17" customFormat="1" ht="15.75" customHeight="1">
      <c r="D453" s="226"/>
      <c r="E453" s="226" t="s">
        <v>589</v>
      </c>
      <c r="G453" s="227"/>
      <c r="P453" s="226" t="s">
        <v>178</v>
      </c>
      <c r="Q453" s="226" t="s">
        <v>7</v>
      </c>
      <c r="R453" s="226" t="s">
        <v>84</v>
      </c>
    </row>
    <row r="454" spans="4:18" s="17" customFormat="1" ht="15.75" customHeight="1">
      <c r="D454" s="226"/>
      <c r="E454" s="226" t="s">
        <v>590</v>
      </c>
      <c r="G454" s="227"/>
      <c r="P454" s="226" t="s">
        <v>178</v>
      </c>
      <c r="Q454" s="226" t="s">
        <v>7</v>
      </c>
      <c r="R454" s="226" t="s">
        <v>84</v>
      </c>
    </row>
    <row r="455" spans="4:18" s="17" customFormat="1" ht="15.75" customHeight="1">
      <c r="D455" s="226"/>
      <c r="E455" s="226" t="s">
        <v>607</v>
      </c>
      <c r="G455" s="227"/>
      <c r="P455" s="226" t="s">
        <v>178</v>
      </c>
      <c r="Q455" s="226" t="s">
        <v>7</v>
      </c>
      <c r="R455" s="226" t="s">
        <v>84</v>
      </c>
    </row>
    <row r="456" spans="4:18" s="17" customFormat="1" ht="15.75" customHeight="1">
      <c r="D456" s="228"/>
      <c r="E456" s="228" t="s">
        <v>7</v>
      </c>
      <c r="G456" s="229">
        <v>1</v>
      </c>
      <c r="P456" s="228" t="s">
        <v>178</v>
      </c>
      <c r="Q456" s="228" t="s">
        <v>80</v>
      </c>
      <c r="R456" s="228" t="s">
        <v>84</v>
      </c>
    </row>
    <row r="457" spans="4:18" s="17" customFormat="1" ht="15.75" customHeight="1">
      <c r="D457" s="230"/>
      <c r="E457" s="230" t="s">
        <v>170</v>
      </c>
      <c r="G457" s="231">
        <v>1</v>
      </c>
      <c r="P457" s="230" t="s">
        <v>178</v>
      </c>
      <c r="Q457" s="230" t="s">
        <v>171</v>
      </c>
      <c r="R457" s="230" t="s">
        <v>84</v>
      </c>
    </row>
    <row r="458" spans="1:16" s="17" customFormat="1" ht="13.5" customHeight="1">
      <c r="A458" s="220" t="s">
        <v>652</v>
      </c>
      <c r="B458" s="220" t="s">
        <v>79</v>
      </c>
      <c r="C458" s="220" t="s">
        <v>165</v>
      </c>
      <c r="D458" s="17" t="s">
        <v>653</v>
      </c>
      <c r="E458" s="221" t="s">
        <v>654</v>
      </c>
      <c r="F458" s="220" t="s">
        <v>588</v>
      </c>
      <c r="G458" s="222">
        <v>4</v>
      </c>
      <c r="H458" s="223"/>
      <c r="I458" s="223">
        <f>ROUND(G458*H458,2)</f>
        <v>0</v>
      </c>
      <c r="J458" s="224">
        <v>0</v>
      </c>
      <c r="K458" s="222">
        <f>G458*J458</f>
        <v>0</v>
      </c>
      <c r="L458" s="224">
        <v>0</v>
      </c>
      <c r="M458" s="222">
        <f>G458*L458</f>
        <v>0</v>
      </c>
      <c r="N458" s="927" t="s">
        <v>108</v>
      </c>
      <c r="O458" s="225">
        <v>4</v>
      </c>
      <c r="P458" s="17" t="s">
        <v>178</v>
      </c>
    </row>
    <row r="459" spans="4:18" s="17" customFormat="1" ht="15.75" customHeight="1">
      <c r="D459" s="226"/>
      <c r="E459" s="226" t="s">
        <v>589</v>
      </c>
      <c r="G459" s="227"/>
      <c r="P459" s="226" t="s">
        <v>178</v>
      </c>
      <c r="Q459" s="226" t="s">
        <v>7</v>
      </c>
      <c r="R459" s="226" t="s">
        <v>84</v>
      </c>
    </row>
    <row r="460" spans="4:18" s="17" customFormat="1" ht="15.75" customHeight="1">
      <c r="D460" s="226"/>
      <c r="E460" s="226" t="s">
        <v>590</v>
      </c>
      <c r="G460" s="227"/>
      <c r="P460" s="226" t="s">
        <v>178</v>
      </c>
      <c r="Q460" s="226" t="s">
        <v>7</v>
      </c>
      <c r="R460" s="226" t="s">
        <v>84</v>
      </c>
    </row>
    <row r="461" spans="4:18" s="17" customFormat="1" ht="15.75" customHeight="1">
      <c r="D461" s="226"/>
      <c r="E461" s="226" t="s">
        <v>607</v>
      </c>
      <c r="G461" s="227"/>
      <c r="P461" s="226" t="s">
        <v>178</v>
      </c>
      <c r="Q461" s="226" t="s">
        <v>7</v>
      </c>
      <c r="R461" s="226" t="s">
        <v>84</v>
      </c>
    </row>
    <row r="462" spans="4:18" s="17" customFormat="1" ht="15.75" customHeight="1">
      <c r="D462" s="228"/>
      <c r="E462" s="228" t="s">
        <v>171</v>
      </c>
      <c r="G462" s="229">
        <v>4</v>
      </c>
      <c r="P462" s="228" t="s">
        <v>178</v>
      </c>
      <c r="Q462" s="228" t="s">
        <v>80</v>
      </c>
      <c r="R462" s="228" t="s">
        <v>84</v>
      </c>
    </row>
    <row r="463" spans="4:18" s="17" customFormat="1" ht="15.75" customHeight="1">
      <c r="D463" s="230"/>
      <c r="E463" s="230" t="s">
        <v>170</v>
      </c>
      <c r="G463" s="231">
        <v>4</v>
      </c>
      <c r="P463" s="230" t="s">
        <v>178</v>
      </c>
      <c r="Q463" s="230" t="s">
        <v>171</v>
      </c>
      <c r="R463" s="230" t="s">
        <v>84</v>
      </c>
    </row>
    <row r="464" spans="1:16" s="17" customFormat="1" ht="13.5" customHeight="1">
      <c r="A464" s="220" t="s">
        <v>655</v>
      </c>
      <c r="B464" s="220" t="s">
        <v>79</v>
      </c>
      <c r="C464" s="220" t="s">
        <v>165</v>
      </c>
      <c r="D464" s="17" t="s">
        <v>656</v>
      </c>
      <c r="E464" s="221" t="s">
        <v>657</v>
      </c>
      <c r="F464" s="220" t="s">
        <v>588</v>
      </c>
      <c r="G464" s="222">
        <v>4</v>
      </c>
      <c r="H464" s="223"/>
      <c r="I464" s="223">
        <f>ROUND(G464*H464,2)</f>
        <v>0</v>
      </c>
      <c r="J464" s="224">
        <v>0</v>
      </c>
      <c r="K464" s="222">
        <f>G464*J464</f>
        <v>0</v>
      </c>
      <c r="L464" s="224">
        <v>0</v>
      </c>
      <c r="M464" s="222">
        <f>G464*L464</f>
        <v>0</v>
      </c>
      <c r="N464" s="927" t="s">
        <v>108</v>
      </c>
      <c r="O464" s="225">
        <v>4</v>
      </c>
      <c r="P464" s="17" t="s">
        <v>178</v>
      </c>
    </row>
    <row r="465" spans="4:18" s="17" customFormat="1" ht="15.75" customHeight="1">
      <c r="D465" s="226"/>
      <c r="E465" s="226" t="s">
        <v>589</v>
      </c>
      <c r="G465" s="227"/>
      <c r="P465" s="226" t="s">
        <v>178</v>
      </c>
      <c r="Q465" s="226" t="s">
        <v>7</v>
      </c>
      <c r="R465" s="226" t="s">
        <v>84</v>
      </c>
    </row>
    <row r="466" spans="4:18" s="17" customFormat="1" ht="15.75" customHeight="1">
      <c r="D466" s="226"/>
      <c r="E466" s="226" t="s">
        <v>590</v>
      </c>
      <c r="G466" s="227"/>
      <c r="P466" s="226" t="s">
        <v>178</v>
      </c>
      <c r="Q466" s="226" t="s">
        <v>7</v>
      </c>
      <c r="R466" s="226" t="s">
        <v>84</v>
      </c>
    </row>
    <row r="467" spans="4:18" s="17" customFormat="1" ht="15.75" customHeight="1">
      <c r="D467" s="226"/>
      <c r="E467" s="226" t="s">
        <v>607</v>
      </c>
      <c r="G467" s="227"/>
      <c r="P467" s="226" t="s">
        <v>178</v>
      </c>
      <c r="Q467" s="226" t="s">
        <v>7</v>
      </c>
      <c r="R467" s="226" t="s">
        <v>84</v>
      </c>
    </row>
    <row r="468" spans="4:18" s="17" customFormat="1" ht="15.75" customHeight="1">
      <c r="D468" s="228"/>
      <c r="E468" s="228" t="s">
        <v>171</v>
      </c>
      <c r="G468" s="229">
        <v>4</v>
      </c>
      <c r="P468" s="228" t="s">
        <v>178</v>
      </c>
      <c r="Q468" s="228" t="s">
        <v>80</v>
      </c>
      <c r="R468" s="228" t="s">
        <v>84</v>
      </c>
    </row>
    <row r="469" spans="4:18" s="17" customFormat="1" ht="15.75" customHeight="1">
      <c r="D469" s="230"/>
      <c r="E469" s="230" t="s">
        <v>170</v>
      </c>
      <c r="G469" s="231">
        <v>4</v>
      </c>
      <c r="P469" s="230" t="s">
        <v>178</v>
      </c>
      <c r="Q469" s="230" t="s">
        <v>171</v>
      </c>
      <c r="R469" s="230" t="s">
        <v>84</v>
      </c>
    </row>
    <row r="470" spans="1:16" s="17" customFormat="1" ht="24" customHeight="1">
      <c r="A470" s="220" t="s">
        <v>658</v>
      </c>
      <c r="B470" s="220" t="s">
        <v>79</v>
      </c>
      <c r="C470" s="220" t="s">
        <v>165</v>
      </c>
      <c r="D470" s="17" t="s">
        <v>659</v>
      </c>
      <c r="E470" s="221" t="s">
        <v>660</v>
      </c>
      <c r="F470" s="220" t="s">
        <v>267</v>
      </c>
      <c r="G470" s="222">
        <v>7</v>
      </c>
      <c r="H470" s="223"/>
      <c r="I470" s="223">
        <f>ROUND(G470*H470,2)</f>
        <v>0</v>
      </c>
      <c r="J470" s="224">
        <v>0</v>
      </c>
      <c r="K470" s="222">
        <f>G470*J470</f>
        <v>0</v>
      </c>
      <c r="L470" s="224">
        <v>0</v>
      </c>
      <c r="M470" s="222">
        <f>G470*L470</f>
        <v>0</v>
      </c>
      <c r="N470" s="927" t="s">
        <v>108</v>
      </c>
      <c r="O470" s="225">
        <v>4</v>
      </c>
      <c r="P470" s="17" t="s">
        <v>178</v>
      </c>
    </row>
    <row r="471" spans="4:18" s="17" customFormat="1" ht="15.75" customHeight="1">
      <c r="D471" s="226"/>
      <c r="E471" s="226" t="s">
        <v>589</v>
      </c>
      <c r="G471" s="227"/>
      <c r="P471" s="226" t="s">
        <v>178</v>
      </c>
      <c r="Q471" s="226" t="s">
        <v>7</v>
      </c>
      <c r="R471" s="226" t="s">
        <v>84</v>
      </c>
    </row>
    <row r="472" spans="4:18" s="17" customFormat="1" ht="15.75" customHeight="1">
      <c r="D472" s="226"/>
      <c r="E472" s="226" t="s">
        <v>590</v>
      </c>
      <c r="G472" s="227"/>
      <c r="P472" s="226" t="s">
        <v>178</v>
      </c>
      <c r="Q472" s="226" t="s">
        <v>7</v>
      </c>
      <c r="R472" s="226" t="s">
        <v>84</v>
      </c>
    </row>
    <row r="473" spans="4:18" s="17" customFormat="1" ht="15.75" customHeight="1">
      <c r="D473" s="226"/>
      <c r="E473" s="226" t="s">
        <v>607</v>
      </c>
      <c r="G473" s="227"/>
      <c r="P473" s="226" t="s">
        <v>178</v>
      </c>
      <c r="Q473" s="226" t="s">
        <v>7</v>
      </c>
      <c r="R473" s="226" t="s">
        <v>84</v>
      </c>
    </row>
    <row r="474" spans="4:18" s="17" customFormat="1" ht="15.75" customHeight="1">
      <c r="D474" s="228"/>
      <c r="E474" s="228" t="s">
        <v>201</v>
      </c>
      <c r="G474" s="229">
        <v>7</v>
      </c>
      <c r="P474" s="228" t="s">
        <v>178</v>
      </c>
      <c r="Q474" s="228" t="s">
        <v>80</v>
      </c>
      <c r="R474" s="228" t="s">
        <v>84</v>
      </c>
    </row>
    <row r="475" spans="4:18" s="17" customFormat="1" ht="15.75" customHeight="1">
      <c r="D475" s="230"/>
      <c r="E475" s="230" t="s">
        <v>170</v>
      </c>
      <c r="G475" s="231">
        <v>7</v>
      </c>
      <c r="P475" s="230" t="s">
        <v>178</v>
      </c>
      <c r="Q475" s="230" t="s">
        <v>171</v>
      </c>
      <c r="R475" s="230" t="s">
        <v>84</v>
      </c>
    </row>
    <row r="476" spans="1:16" s="17" customFormat="1" ht="24" customHeight="1">
      <c r="A476" s="220" t="s">
        <v>661</v>
      </c>
      <c r="B476" s="220" t="s">
        <v>79</v>
      </c>
      <c r="C476" s="220" t="s">
        <v>165</v>
      </c>
      <c r="D476" s="17" t="s">
        <v>662</v>
      </c>
      <c r="E476" s="221" t="s">
        <v>663</v>
      </c>
      <c r="F476" s="220" t="s">
        <v>267</v>
      </c>
      <c r="G476" s="222">
        <v>374</v>
      </c>
      <c r="H476" s="223"/>
      <c r="I476" s="223">
        <f>ROUND(G476*H476,2)</f>
        <v>0</v>
      </c>
      <c r="J476" s="224">
        <v>0</v>
      </c>
      <c r="K476" s="222">
        <f>G476*J476</f>
        <v>0</v>
      </c>
      <c r="L476" s="224">
        <v>0</v>
      </c>
      <c r="M476" s="222">
        <f>G476*L476</f>
        <v>0</v>
      </c>
      <c r="N476" s="927" t="s">
        <v>108</v>
      </c>
      <c r="O476" s="225">
        <v>4</v>
      </c>
      <c r="P476" s="17" t="s">
        <v>178</v>
      </c>
    </row>
    <row r="477" spans="4:18" s="17" customFormat="1" ht="15.75" customHeight="1">
      <c r="D477" s="226"/>
      <c r="E477" s="226" t="s">
        <v>589</v>
      </c>
      <c r="G477" s="227"/>
      <c r="P477" s="226" t="s">
        <v>178</v>
      </c>
      <c r="Q477" s="226" t="s">
        <v>7</v>
      </c>
      <c r="R477" s="226" t="s">
        <v>84</v>
      </c>
    </row>
    <row r="478" spans="4:18" s="17" customFormat="1" ht="15.75" customHeight="1">
      <c r="D478" s="226"/>
      <c r="E478" s="226" t="s">
        <v>590</v>
      </c>
      <c r="G478" s="227"/>
      <c r="P478" s="226" t="s">
        <v>178</v>
      </c>
      <c r="Q478" s="226" t="s">
        <v>7</v>
      </c>
      <c r="R478" s="226" t="s">
        <v>84</v>
      </c>
    </row>
    <row r="479" spans="4:18" s="17" customFormat="1" ht="15.75" customHeight="1">
      <c r="D479" s="226"/>
      <c r="E479" s="226" t="s">
        <v>607</v>
      </c>
      <c r="G479" s="227"/>
      <c r="P479" s="226" t="s">
        <v>178</v>
      </c>
      <c r="Q479" s="226" t="s">
        <v>7</v>
      </c>
      <c r="R479" s="226" t="s">
        <v>84</v>
      </c>
    </row>
    <row r="480" spans="4:18" s="17" customFormat="1" ht="15.75" customHeight="1">
      <c r="D480" s="228"/>
      <c r="E480" s="228" t="s">
        <v>664</v>
      </c>
      <c r="G480" s="229">
        <v>374</v>
      </c>
      <c r="P480" s="228" t="s">
        <v>178</v>
      </c>
      <c r="Q480" s="228" t="s">
        <v>80</v>
      </c>
      <c r="R480" s="228" t="s">
        <v>84</v>
      </c>
    </row>
    <row r="481" spans="4:18" s="17" customFormat="1" ht="15.75" customHeight="1">
      <c r="D481" s="230"/>
      <c r="E481" s="230" t="s">
        <v>170</v>
      </c>
      <c r="G481" s="231">
        <v>374</v>
      </c>
      <c r="P481" s="230" t="s">
        <v>178</v>
      </c>
      <c r="Q481" s="230" t="s">
        <v>171</v>
      </c>
      <c r="R481" s="230" t="s">
        <v>84</v>
      </c>
    </row>
    <row r="482" spans="1:16" s="17" customFormat="1" ht="13.5" customHeight="1">
      <c r="A482" s="220" t="s">
        <v>665</v>
      </c>
      <c r="B482" s="220" t="s">
        <v>79</v>
      </c>
      <c r="C482" s="220" t="s">
        <v>165</v>
      </c>
      <c r="D482" s="17" t="s">
        <v>666</v>
      </c>
      <c r="E482" s="221" t="s">
        <v>667</v>
      </c>
      <c r="F482" s="220" t="s">
        <v>267</v>
      </c>
      <c r="G482" s="222">
        <v>47</v>
      </c>
      <c r="H482" s="223"/>
      <c r="I482" s="223">
        <f>ROUND(G482*H482,2)</f>
        <v>0</v>
      </c>
      <c r="J482" s="224">
        <v>0</v>
      </c>
      <c r="K482" s="222">
        <f>G482*J482</f>
        <v>0</v>
      </c>
      <c r="L482" s="224">
        <v>0</v>
      </c>
      <c r="M482" s="222">
        <f>G482*L482</f>
        <v>0</v>
      </c>
      <c r="N482" s="927" t="s">
        <v>108</v>
      </c>
      <c r="O482" s="225">
        <v>4</v>
      </c>
      <c r="P482" s="17" t="s">
        <v>178</v>
      </c>
    </row>
    <row r="483" spans="4:18" s="17" customFormat="1" ht="15.75" customHeight="1">
      <c r="D483" s="226"/>
      <c r="E483" s="226" t="s">
        <v>589</v>
      </c>
      <c r="G483" s="227"/>
      <c r="P483" s="226" t="s">
        <v>178</v>
      </c>
      <c r="Q483" s="226" t="s">
        <v>7</v>
      </c>
      <c r="R483" s="226" t="s">
        <v>84</v>
      </c>
    </row>
    <row r="484" spans="4:18" s="17" customFormat="1" ht="15.75" customHeight="1">
      <c r="D484" s="226"/>
      <c r="E484" s="226" t="s">
        <v>590</v>
      </c>
      <c r="G484" s="227"/>
      <c r="P484" s="226" t="s">
        <v>178</v>
      </c>
      <c r="Q484" s="226" t="s">
        <v>7</v>
      </c>
      <c r="R484" s="226" t="s">
        <v>84</v>
      </c>
    </row>
    <row r="485" spans="4:18" s="17" customFormat="1" ht="15.75" customHeight="1">
      <c r="D485" s="226"/>
      <c r="E485" s="226" t="s">
        <v>607</v>
      </c>
      <c r="G485" s="227"/>
      <c r="P485" s="226" t="s">
        <v>178</v>
      </c>
      <c r="Q485" s="226" t="s">
        <v>7</v>
      </c>
      <c r="R485" s="226" t="s">
        <v>84</v>
      </c>
    </row>
    <row r="486" spans="4:18" s="17" customFormat="1" ht="15.75" customHeight="1">
      <c r="D486" s="228"/>
      <c r="E486" s="228" t="s">
        <v>441</v>
      </c>
      <c r="G486" s="229">
        <v>47</v>
      </c>
      <c r="P486" s="228" t="s">
        <v>178</v>
      </c>
      <c r="Q486" s="228" t="s">
        <v>80</v>
      </c>
      <c r="R486" s="228" t="s">
        <v>84</v>
      </c>
    </row>
    <row r="487" spans="4:18" s="17" customFormat="1" ht="15.75" customHeight="1">
      <c r="D487" s="230"/>
      <c r="E487" s="230" t="s">
        <v>170</v>
      </c>
      <c r="G487" s="231">
        <v>47</v>
      </c>
      <c r="P487" s="230" t="s">
        <v>178</v>
      </c>
      <c r="Q487" s="230" t="s">
        <v>171</v>
      </c>
      <c r="R487" s="230" t="s">
        <v>84</v>
      </c>
    </row>
    <row r="488" spans="1:16" s="17" customFormat="1" ht="13.5" customHeight="1">
      <c r="A488" s="220" t="s">
        <v>668</v>
      </c>
      <c r="B488" s="220" t="s">
        <v>79</v>
      </c>
      <c r="C488" s="220" t="s">
        <v>165</v>
      </c>
      <c r="D488" s="17" t="s">
        <v>669</v>
      </c>
      <c r="E488" s="221" t="s">
        <v>670</v>
      </c>
      <c r="F488" s="220" t="s">
        <v>588</v>
      </c>
      <c r="G488" s="222">
        <v>15</v>
      </c>
      <c r="H488" s="223"/>
      <c r="I488" s="223">
        <f>ROUND(G488*H488,2)</f>
        <v>0</v>
      </c>
      <c r="J488" s="224">
        <v>0</v>
      </c>
      <c r="K488" s="222">
        <f>G488*J488</f>
        <v>0</v>
      </c>
      <c r="L488" s="224">
        <v>0</v>
      </c>
      <c r="M488" s="222">
        <f>G488*L488</f>
        <v>0</v>
      </c>
      <c r="N488" s="927" t="s">
        <v>108</v>
      </c>
      <c r="O488" s="225">
        <v>4</v>
      </c>
      <c r="P488" s="17" t="s">
        <v>178</v>
      </c>
    </row>
    <row r="489" spans="4:18" s="17" customFormat="1" ht="15.75" customHeight="1">
      <c r="D489" s="226"/>
      <c r="E489" s="226" t="s">
        <v>589</v>
      </c>
      <c r="G489" s="227"/>
      <c r="P489" s="226" t="s">
        <v>178</v>
      </c>
      <c r="Q489" s="226" t="s">
        <v>7</v>
      </c>
      <c r="R489" s="226" t="s">
        <v>84</v>
      </c>
    </row>
    <row r="490" spans="4:18" s="17" customFormat="1" ht="15.75" customHeight="1">
      <c r="D490" s="226"/>
      <c r="E490" s="226" t="s">
        <v>590</v>
      </c>
      <c r="G490" s="227"/>
      <c r="P490" s="226" t="s">
        <v>178</v>
      </c>
      <c r="Q490" s="226" t="s">
        <v>7</v>
      </c>
      <c r="R490" s="226" t="s">
        <v>84</v>
      </c>
    </row>
    <row r="491" spans="4:18" s="17" customFormat="1" ht="15.75" customHeight="1">
      <c r="D491" s="226"/>
      <c r="E491" s="226" t="s">
        <v>607</v>
      </c>
      <c r="G491" s="227"/>
      <c r="P491" s="226" t="s">
        <v>178</v>
      </c>
      <c r="Q491" s="226" t="s">
        <v>7</v>
      </c>
      <c r="R491" s="226" t="s">
        <v>84</v>
      </c>
    </row>
    <row r="492" spans="4:18" s="17" customFormat="1" ht="15.75" customHeight="1">
      <c r="D492" s="228"/>
      <c r="E492" s="228" t="s">
        <v>277</v>
      </c>
      <c r="G492" s="229">
        <v>15</v>
      </c>
      <c r="P492" s="228" t="s">
        <v>178</v>
      </c>
      <c r="Q492" s="228" t="s">
        <v>80</v>
      </c>
      <c r="R492" s="228" t="s">
        <v>84</v>
      </c>
    </row>
    <row r="493" spans="4:18" s="17" customFormat="1" ht="15.75" customHeight="1">
      <c r="D493" s="230"/>
      <c r="E493" s="230" t="s">
        <v>170</v>
      </c>
      <c r="G493" s="231">
        <v>15</v>
      </c>
      <c r="P493" s="230" t="s">
        <v>178</v>
      </c>
      <c r="Q493" s="230" t="s">
        <v>171</v>
      </c>
      <c r="R493" s="230" t="s">
        <v>84</v>
      </c>
    </row>
    <row r="494" spans="1:16" s="17" customFormat="1" ht="13.5" customHeight="1">
      <c r="A494" s="220" t="s">
        <v>671</v>
      </c>
      <c r="B494" s="220" t="s">
        <v>79</v>
      </c>
      <c r="C494" s="220" t="s">
        <v>165</v>
      </c>
      <c r="D494" s="17" t="s">
        <v>672</v>
      </c>
      <c r="E494" s="221" t="s">
        <v>673</v>
      </c>
      <c r="F494" s="220" t="s">
        <v>267</v>
      </c>
      <c r="G494" s="222">
        <v>21.5</v>
      </c>
      <c r="H494" s="223"/>
      <c r="I494" s="223">
        <f>ROUND(G494*H494,2)</f>
        <v>0</v>
      </c>
      <c r="J494" s="224">
        <v>0</v>
      </c>
      <c r="K494" s="222">
        <f>G494*J494</f>
        <v>0</v>
      </c>
      <c r="L494" s="224">
        <v>0</v>
      </c>
      <c r="M494" s="222">
        <f>G494*L494</f>
        <v>0</v>
      </c>
      <c r="N494" s="927" t="s">
        <v>108</v>
      </c>
      <c r="O494" s="225">
        <v>4</v>
      </c>
      <c r="P494" s="17" t="s">
        <v>178</v>
      </c>
    </row>
    <row r="495" spans="4:18" s="17" customFormat="1" ht="15.75" customHeight="1">
      <c r="D495" s="226"/>
      <c r="E495" s="226" t="s">
        <v>589</v>
      </c>
      <c r="G495" s="227"/>
      <c r="P495" s="226" t="s">
        <v>178</v>
      </c>
      <c r="Q495" s="226" t="s">
        <v>7</v>
      </c>
      <c r="R495" s="226" t="s">
        <v>84</v>
      </c>
    </row>
    <row r="496" spans="4:18" s="17" customFormat="1" ht="15.75" customHeight="1">
      <c r="D496" s="226"/>
      <c r="E496" s="226" t="s">
        <v>590</v>
      </c>
      <c r="G496" s="227"/>
      <c r="P496" s="226" t="s">
        <v>178</v>
      </c>
      <c r="Q496" s="226" t="s">
        <v>7</v>
      </c>
      <c r="R496" s="226" t="s">
        <v>84</v>
      </c>
    </row>
    <row r="497" spans="4:18" s="17" customFormat="1" ht="15.75" customHeight="1">
      <c r="D497" s="226"/>
      <c r="E497" s="226" t="s">
        <v>607</v>
      </c>
      <c r="G497" s="227"/>
      <c r="P497" s="226" t="s">
        <v>178</v>
      </c>
      <c r="Q497" s="226" t="s">
        <v>7</v>
      </c>
      <c r="R497" s="226" t="s">
        <v>84</v>
      </c>
    </row>
    <row r="498" spans="4:18" s="17" customFormat="1" ht="15.75" customHeight="1">
      <c r="D498" s="228"/>
      <c r="E498" s="228" t="s">
        <v>674</v>
      </c>
      <c r="G498" s="229">
        <v>21.5</v>
      </c>
      <c r="P498" s="228" t="s">
        <v>178</v>
      </c>
      <c r="Q498" s="228" t="s">
        <v>80</v>
      </c>
      <c r="R498" s="228" t="s">
        <v>84</v>
      </c>
    </row>
    <row r="499" spans="4:18" s="17" customFormat="1" ht="15.75" customHeight="1">
      <c r="D499" s="230"/>
      <c r="E499" s="230" t="s">
        <v>170</v>
      </c>
      <c r="G499" s="231">
        <v>21.5</v>
      </c>
      <c r="P499" s="230" t="s">
        <v>178</v>
      </c>
      <c r="Q499" s="230" t="s">
        <v>171</v>
      </c>
      <c r="R499" s="230" t="s">
        <v>84</v>
      </c>
    </row>
    <row r="500" spans="1:16" s="17" customFormat="1" ht="13.5" customHeight="1">
      <c r="A500" s="220" t="s">
        <v>675</v>
      </c>
      <c r="B500" s="220" t="s">
        <v>79</v>
      </c>
      <c r="C500" s="220" t="s">
        <v>165</v>
      </c>
      <c r="D500" s="17" t="s">
        <v>676</v>
      </c>
      <c r="E500" s="221" t="s">
        <v>677</v>
      </c>
      <c r="F500" s="220" t="s">
        <v>267</v>
      </c>
      <c r="G500" s="222">
        <v>46</v>
      </c>
      <c r="H500" s="223"/>
      <c r="I500" s="223">
        <f>ROUND(G500*H500,2)</f>
        <v>0</v>
      </c>
      <c r="J500" s="224">
        <v>0</v>
      </c>
      <c r="K500" s="222">
        <f>G500*J500</f>
        <v>0</v>
      </c>
      <c r="L500" s="224">
        <v>0</v>
      </c>
      <c r="M500" s="222">
        <f>G500*L500</f>
        <v>0</v>
      </c>
      <c r="N500" s="927" t="s">
        <v>108</v>
      </c>
      <c r="O500" s="225">
        <v>4</v>
      </c>
      <c r="P500" s="17" t="s">
        <v>178</v>
      </c>
    </row>
    <row r="501" spans="4:18" s="17" customFormat="1" ht="15.75" customHeight="1">
      <c r="D501" s="226"/>
      <c r="E501" s="226" t="s">
        <v>589</v>
      </c>
      <c r="G501" s="227"/>
      <c r="P501" s="226" t="s">
        <v>178</v>
      </c>
      <c r="Q501" s="226" t="s">
        <v>7</v>
      </c>
      <c r="R501" s="226" t="s">
        <v>84</v>
      </c>
    </row>
    <row r="502" spans="4:18" s="17" customFormat="1" ht="15.75" customHeight="1">
      <c r="D502" s="226"/>
      <c r="E502" s="226" t="s">
        <v>590</v>
      </c>
      <c r="G502" s="227"/>
      <c r="P502" s="226" t="s">
        <v>178</v>
      </c>
      <c r="Q502" s="226" t="s">
        <v>7</v>
      </c>
      <c r="R502" s="226" t="s">
        <v>84</v>
      </c>
    </row>
    <row r="503" spans="4:18" s="17" customFormat="1" ht="15.75" customHeight="1">
      <c r="D503" s="226"/>
      <c r="E503" s="226" t="s">
        <v>607</v>
      </c>
      <c r="G503" s="227"/>
      <c r="P503" s="226" t="s">
        <v>178</v>
      </c>
      <c r="Q503" s="226" t="s">
        <v>7</v>
      </c>
      <c r="R503" s="226" t="s">
        <v>84</v>
      </c>
    </row>
    <row r="504" spans="4:18" s="17" customFormat="1" ht="15.75" customHeight="1">
      <c r="D504" s="228"/>
      <c r="E504" s="228" t="s">
        <v>438</v>
      </c>
      <c r="G504" s="229">
        <v>46</v>
      </c>
      <c r="P504" s="228" t="s">
        <v>178</v>
      </c>
      <c r="Q504" s="228" t="s">
        <v>80</v>
      </c>
      <c r="R504" s="228" t="s">
        <v>84</v>
      </c>
    </row>
    <row r="505" spans="4:18" s="17" customFormat="1" ht="15.75" customHeight="1">
      <c r="D505" s="230"/>
      <c r="E505" s="230" t="s">
        <v>170</v>
      </c>
      <c r="G505" s="231">
        <v>46</v>
      </c>
      <c r="P505" s="230" t="s">
        <v>178</v>
      </c>
      <c r="Q505" s="230" t="s">
        <v>171</v>
      </c>
      <c r="R505" s="230" t="s">
        <v>84</v>
      </c>
    </row>
    <row r="506" spans="1:16" s="17" customFormat="1" ht="13.5" customHeight="1">
      <c r="A506" s="220" t="s">
        <v>678</v>
      </c>
      <c r="B506" s="220" t="s">
        <v>79</v>
      </c>
      <c r="C506" s="220" t="s">
        <v>165</v>
      </c>
      <c r="D506" s="17" t="s">
        <v>679</v>
      </c>
      <c r="E506" s="221" t="s">
        <v>680</v>
      </c>
      <c r="F506" s="220" t="s">
        <v>182</v>
      </c>
      <c r="G506" s="222">
        <v>14</v>
      </c>
      <c r="H506" s="223"/>
      <c r="I506" s="223">
        <f>ROUND(G506*H506,2)</f>
        <v>0</v>
      </c>
      <c r="J506" s="224">
        <v>0</v>
      </c>
      <c r="K506" s="222">
        <f>G506*J506</f>
        <v>0</v>
      </c>
      <c r="L506" s="224">
        <v>0</v>
      </c>
      <c r="M506" s="222">
        <f>G506*L506</f>
        <v>0</v>
      </c>
      <c r="N506" s="927" t="s">
        <v>108</v>
      </c>
      <c r="O506" s="225">
        <v>4</v>
      </c>
      <c r="P506" s="17" t="s">
        <v>178</v>
      </c>
    </row>
    <row r="507" spans="4:18" s="17" customFormat="1" ht="15.75" customHeight="1">
      <c r="D507" s="226"/>
      <c r="E507" s="226" t="s">
        <v>589</v>
      </c>
      <c r="G507" s="227"/>
      <c r="P507" s="226" t="s">
        <v>178</v>
      </c>
      <c r="Q507" s="226" t="s">
        <v>7</v>
      </c>
      <c r="R507" s="226" t="s">
        <v>84</v>
      </c>
    </row>
    <row r="508" spans="4:18" s="17" customFormat="1" ht="15.75" customHeight="1">
      <c r="D508" s="226"/>
      <c r="E508" s="226" t="s">
        <v>590</v>
      </c>
      <c r="G508" s="227"/>
      <c r="P508" s="226" t="s">
        <v>178</v>
      </c>
      <c r="Q508" s="226" t="s">
        <v>7</v>
      </c>
      <c r="R508" s="226" t="s">
        <v>84</v>
      </c>
    </row>
    <row r="509" spans="4:18" s="17" customFormat="1" ht="15.75" customHeight="1">
      <c r="D509" s="226"/>
      <c r="E509" s="226" t="s">
        <v>607</v>
      </c>
      <c r="G509" s="227"/>
      <c r="P509" s="226" t="s">
        <v>178</v>
      </c>
      <c r="Q509" s="226" t="s">
        <v>7</v>
      </c>
      <c r="R509" s="226" t="s">
        <v>84</v>
      </c>
    </row>
    <row r="510" spans="4:18" s="17" customFormat="1" ht="15.75" customHeight="1">
      <c r="D510" s="228"/>
      <c r="E510" s="228" t="s">
        <v>275</v>
      </c>
      <c r="G510" s="229">
        <v>14</v>
      </c>
      <c r="P510" s="228" t="s">
        <v>178</v>
      </c>
      <c r="Q510" s="228" t="s">
        <v>80</v>
      </c>
      <c r="R510" s="228" t="s">
        <v>84</v>
      </c>
    </row>
    <row r="511" spans="4:18" s="17" customFormat="1" ht="15.75" customHeight="1">
      <c r="D511" s="230"/>
      <c r="E511" s="230" t="s">
        <v>170</v>
      </c>
      <c r="G511" s="231">
        <v>14</v>
      </c>
      <c r="P511" s="230" t="s">
        <v>178</v>
      </c>
      <c r="Q511" s="230" t="s">
        <v>171</v>
      </c>
      <c r="R511" s="230" t="s">
        <v>84</v>
      </c>
    </row>
    <row r="512" spans="1:16" s="17" customFormat="1" ht="13.5" customHeight="1">
      <c r="A512" s="220" t="s">
        <v>681</v>
      </c>
      <c r="B512" s="220" t="s">
        <v>79</v>
      </c>
      <c r="C512" s="220" t="s">
        <v>165</v>
      </c>
      <c r="D512" s="17" t="s">
        <v>682</v>
      </c>
      <c r="E512" s="221" t="s">
        <v>683</v>
      </c>
      <c r="F512" s="220" t="s">
        <v>267</v>
      </c>
      <c r="G512" s="222">
        <v>25.5</v>
      </c>
      <c r="H512" s="223"/>
      <c r="I512" s="223">
        <f>ROUND(G512*H512,2)</f>
        <v>0</v>
      </c>
      <c r="J512" s="224">
        <v>0</v>
      </c>
      <c r="K512" s="222">
        <f>G512*J512</f>
        <v>0</v>
      </c>
      <c r="L512" s="224">
        <v>0</v>
      </c>
      <c r="M512" s="222">
        <f>G512*L512</f>
        <v>0</v>
      </c>
      <c r="N512" s="927" t="s">
        <v>108</v>
      </c>
      <c r="O512" s="225">
        <v>4</v>
      </c>
      <c r="P512" s="17" t="s">
        <v>178</v>
      </c>
    </row>
    <row r="513" spans="4:18" s="17" customFormat="1" ht="15.75" customHeight="1">
      <c r="D513" s="226"/>
      <c r="E513" s="226" t="s">
        <v>589</v>
      </c>
      <c r="G513" s="227"/>
      <c r="P513" s="226" t="s">
        <v>178</v>
      </c>
      <c r="Q513" s="226" t="s">
        <v>7</v>
      </c>
      <c r="R513" s="226" t="s">
        <v>84</v>
      </c>
    </row>
    <row r="514" spans="4:18" s="17" customFormat="1" ht="15.75" customHeight="1">
      <c r="D514" s="226"/>
      <c r="E514" s="226" t="s">
        <v>590</v>
      </c>
      <c r="G514" s="227"/>
      <c r="P514" s="226" t="s">
        <v>178</v>
      </c>
      <c r="Q514" s="226" t="s">
        <v>7</v>
      </c>
      <c r="R514" s="226" t="s">
        <v>84</v>
      </c>
    </row>
    <row r="515" spans="4:18" s="17" customFormat="1" ht="15.75" customHeight="1">
      <c r="D515" s="226"/>
      <c r="E515" s="226" t="s">
        <v>607</v>
      </c>
      <c r="G515" s="227"/>
      <c r="P515" s="226" t="s">
        <v>178</v>
      </c>
      <c r="Q515" s="226" t="s">
        <v>7</v>
      </c>
      <c r="R515" s="226" t="s">
        <v>84</v>
      </c>
    </row>
    <row r="516" spans="4:18" s="17" customFormat="1" ht="15.75" customHeight="1">
      <c r="D516" s="228"/>
      <c r="E516" s="228" t="s">
        <v>684</v>
      </c>
      <c r="G516" s="229">
        <v>25.5</v>
      </c>
      <c r="P516" s="228" t="s">
        <v>178</v>
      </c>
      <c r="Q516" s="228" t="s">
        <v>80</v>
      </c>
      <c r="R516" s="228" t="s">
        <v>84</v>
      </c>
    </row>
    <row r="517" spans="4:18" s="17" customFormat="1" ht="15.75" customHeight="1">
      <c r="D517" s="230"/>
      <c r="E517" s="230" t="s">
        <v>170</v>
      </c>
      <c r="G517" s="231">
        <v>25.5</v>
      </c>
      <c r="P517" s="230" t="s">
        <v>178</v>
      </c>
      <c r="Q517" s="230" t="s">
        <v>171</v>
      </c>
      <c r="R517" s="230" t="s">
        <v>84</v>
      </c>
    </row>
    <row r="518" spans="1:16" s="17" customFormat="1" ht="13.5" customHeight="1">
      <c r="A518" s="220" t="s">
        <v>685</v>
      </c>
      <c r="B518" s="220" t="s">
        <v>79</v>
      </c>
      <c r="C518" s="220" t="s">
        <v>165</v>
      </c>
      <c r="D518" s="17" t="s">
        <v>686</v>
      </c>
      <c r="E518" s="221" t="s">
        <v>687</v>
      </c>
      <c r="F518" s="220" t="s">
        <v>267</v>
      </c>
      <c r="G518" s="222">
        <v>12</v>
      </c>
      <c r="H518" s="223"/>
      <c r="I518" s="223">
        <f>ROUND(G518*H518,2)</f>
        <v>0</v>
      </c>
      <c r="J518" s="224">
        <v>0</v>
      </c>
      <c r="K518" s="222">
        <f>G518*J518</f>
        <v>0</v>
      </c>
      <c r="L518" s="224">
        <v>0</v>
      </c>
      <c r="M518" s="222">
        <f>G518*L518</f>
        <v>0</v>
      </c>
      <c r="N518" s="927" t="s">
        <v>108</v>
      </c>
      <c r="O518" s="225">
        <v>4</v>
      </c>
      <c r="P518" s="17" t="s">
        <v>178</v>
      </c>
    </row>
    <row r="519" spans="4:18" s="17" customFormat="1" ht="15.75" customHeight="1">
      <c r="D519" s="226"/>
      <c r="E519" s="226" t="s">
        <v>589</v>
      </c>
      <c r="G519" s="227"/>
      <c r="P519" s="226" t="s">
        <v>178</v>
      </c>
      <c r="Q519" s="226" t="s">
        <v>7</v>
      </c>
      <c r="R519" s="226" t="s">
        <v>84</v>
      </c>
    </row>
    <row r="520" spans="4:18" s="17" customFormat="1" ht="15.75" customHeight="1">
      <c r="D520" s="226"/>
      <c r="E520" s="226" t="s">
        <v>590</v>
      </c>
      <c r="G520" s="227"/>
      <c r="P520" s="226" t="s">
        <v>178</v>
      </c>
      <c r="Q520" s="226" t="s">
        <v>7</v>
      </c>
      <c r="R520" s="226" t="s">
        <v>84</v>
      </c>
    </row>
    <row r="521" spans="4:18" s="17" customFormat="1" ht="15.75" customHeight="1">
      <c r="D521" s="226"/>
      <c r="E521" s="226" t="s">
        <v>607</v>
      </c>
      <c r="G521" s="227"/>
      <c r="P521" s="226" t="s">
        <v>178</v>
      </c>
      <c r="Q521" s="226" t="s">
        <v>7</v>
      </c>
      <c r="R521" s="226" t="s">
        <v>84</v>
      </c>
    </row>
    <row r="522" spans="4:18" s="17" customFormat="1" ht="15.75" customHeight="1">
      <c r="D522" s="228"/>
      <c r="E522" s="228" t="s">
        <v>264</v>
      </c>
      <c r="G522" s="229">
        <v>12</v>
      </c>
      <c r="P522" s="228" t="s">
        <v>178</v>
      </c>
      <c r="Q522" s="228" t="s">
        <v>80</v>
      </c>
      <c r="R522" s="228" t="s">
        <v>84</v>
      </c>
    </row>
    <row r="523" spans="4:18" s="17" customFormat="1" ht="15.75" customHeight="1">
      <c r="D523" s="230"/>
      <c r="E523" s="230" t="s">
        <v>170</v>
      </c>
      <c r="G523" s="231">
        <v>12</v>
      </c>
      <c r="P523" s="230" t="s">
        <v>178</v>
      </c>
      <c r="Q523" s="230" t="s">
        <v>171</v>
      </c>
      <c r="R523" s="230" t="s">
        <v>84</v>
      </c>
    </row>
    <row r="524" spans="1:16" s="17" customFormat="1" ht="13.5" customHeight="1">
      <c r="A524" s="220" t="s">
        <v>688</v>
      </c>
      <c r="B524" s="220" t="s">
        <v>79</v>
      </c>
      <c r="C524" s="220" t="s">
        <v>165</v>
      </c>
      <c r="D524" s="17" t="s">
        <v>689</v>
      </c>
      <c r="E524" s="221" t="s">
        <v>690</v>
      </c>
      <c r="F524" s="220" t="s">
        <v>588</v>
      </c>
      <c r="G524" s="222">
        <v>14</v>
      </c>
      <c r="H524" s="223"/>
      <c r="I524" s="223">
        <f>ROUND(G524*H524,2)</f>
        <v>0</v>
      </c>
      <c r="J524" s="224">
        <v>0</v>
      </c>
      <c r="K524" s="222">
        <f>G524*J524</f>
        <v>0</v>
      </c>
      <c r="L524" s="224">
        <v>0</v>
      </c>
      <c r="M524" s="222">
        <f>G524*L524</f>
        <v>0</v>
      </c>
      <c r="N524" s="927" t="s">
        <v>108</v>
      </c>
      <c r="O524" s="225">
        <v>4</v>
      </c>
      <c r="P524" s="17" t="s">
        <v>178</v>
      </c>
    </row>
    <row r="525" spans="4:18" s="17" customFormat="1" ht="15.75" customHeight="1">
      <c r="D525" s="226"/>
      <c r="E525" s="226" t="s">
        <v>589</v>
      </c>
      <c r="G525" s="227"/>
      <c r="P525" s="226" t="s">
        <v>178</v>
      </c>
      <c r="Q525" s="226" t="s">
        <v>7</v>
      </c>
      <c r="R525" s="226" t="s">
        <v>84</v>
      </c>
    </row>
    <row r="526" spans="4:18" s="17" customFormat="1" ht="15.75" customHeight="1">
      <c r="D526" s="226"/>
      <c r="E526" s="226" t="s">
        <v>590</v>
      </c>
      <c r="G526" s="227"/>
      <c r="P526" s="226" t="s">
        <v>178</v>
      </c>
      <c r="Q526" s="226" t="s">
        <v>7</v>
      </c>
      <c r="R526" s="226" t="s">
        <v>84</v>
      </c>
    </row>
    <row r="527" spans="4:18" s="17" customFormat="1" ht="15.75" customHeight="1">
      <c r="D527" s="226"/>
      <c r="E527" s="226" t="s">
        <v>607</v>
      </c>
      <c r="G527" s="227"/>
      <c r="P527" s="226" t="s">
        <v>178</v>
      </c>
      <c r="Q527" s="226" t="s">
        <v>7</v>
      </c>
      <c r="R527" s="226" t="s">
        <v>84</v>
      </c>
    </row>
    <row r="528" spans="4:18" s="17" customFormat="1" ht="15.75" customHeight="1">
      <c r="D528" s="228"/>
      <c r="E528" s="228" t="s">
        <v>275</v>
      </c>
      <c r="G528" s="229">
        <v>14</v>
      </c>
      <c r="P528" s="228" t="s">
        <v>178</v>
      </c>
      <c r="Q528" s="228" t="s">
        <v>80</v>
      </c>
      <c r="R528" s="228" t="s">
        <v>84</v>
      </c>
    </row>
    <row r="529" spans="4:18" s="17" customFormat="1" ht="15.75" customHeight="1">
      <c r="D529" s="230"/>
      <c r="E529" s="230" t="s">
        <v>170</v>
      </c>
      <c r="G529" s="231">
        <v>14</v>
      </c>
      <c r="P529" s="230" t="s">
        <v>178</v>
      </c>
      <c r="Q529" s="230" t="s">
        <v>171</v>
      </c>
      <c r="R529" s="230" t="s">
        <v>84</v>
      </c>
    </row>
    <row r="530" spans="1:16" s="17" customFormat="1" ht="13.5" customHeight="1">
      <c r="A530" s="220" t="s">
        <v>691</v>
      </c>
      <c r="B530" s="220" t="s">
        <v>79</v>
      </c>
      <c r="C530" s="220" t="s">
        <v>165</v>
      </c>
      <c r="D530" s="17" t="s">
        <v>692</v>
      </c>
      <c r="E530" s="221" t="s">
        <v>693</v>
      </c>
      <c r="F530" s="220" t="s">
        <v>588</v>
      </c>
      <c r="G530" s="222">
        <v>9</v>
      </c>
      <c r="H530" s="223"/>
      <c r="I530" s="223">
        <f>ROUND(G530*H530,2)</f>
        <v>0</v>
      </c>
      <c r="J530" s="224">
        <v>0</v>
      </c>
      <c r="K530" s="222">
        <f>G530*J530</f>
        <v>0</v>
      </c>
      <c r="L530" s="224">
        <v>0</v>
      </c>
      <c r="M530" s="222">
        <f>G530*L530</f>
        <v>0</v>
      </c>
      <c r="N530" s="927" t="s">
        <v>108</v>
      </c>
      <c r="O530" s="225">
        <v>4</v>
      </c>
      <c r="P530" s="17" t="s">
        <v>178</v>
      </c>
    </row>
    <row r="531" spans="4:18" s="17" customFormat="1" ht="15.75" customHeight="1">
      <c r="D531" s="226"/>
      <c r="E531" s="226" t="s">
        <v>589</v>
      </c>
      <c r="G531" s="227"/>
      <c r="P531" s="226" t="s">
        <v>178</v>
      </c>
      <c r="Q531" s="226" t="s">
        <v>7</v>
      </c>
      <c r="R531" s="226" t="s">
        <v>84</v>
      </c>
    </row>
    <row r="532" spans="4:18" s="17" customFormat="1" ht="15.75" customHeight="1">
      <c r="D532" s="226"/>
      <c r="E532" s="226" t="s">
        <v>590</v>
      </c>
      <c r="G532" s="227"/>
      <c r="P532" s="226" t="s">
        <v>178</v>
      </c>
      <c r="Q532" s="226" t="s">
        <v>7</v>
      </c>
      <c r="R532" s="226" t="s">
        <v>84</v>
      </c>
    </row>
    <row r="533" spans="4:18" s="17" customFormat="1" ht="15.75" customHeight="1">
      <c r="D533" s="226"/>
      <c r="E533" s="226" t="s">
        <v>607</v>
      </c>
      <c r="G533" s="227"/>
      <c r="P533" s="226" t="s">
        <v>178</v>
      </c>
      <c r="Q533" s="226" t="s">
        <v>7</v>
      </c>
      <c r="R533" s="226" t="s">
        <v>84</v>
      </c>
    </row>
    <row r="534" spans="4:18" s="17" customFormat="1" ht="15.75" customHeight="1">
      <c r="D534" s="228"/>
      <c r="E534" s="228" t="s">
        <v>210</v>
      </c>
      <c r="G534" s="229">
        <v>9</v>
      </c>
      <c r="P534" s="228" t="s">
        <v>178</v>
      </c>
      <c r="Q534" s="228" t="s">
        <v>80</v>
      </c>
      <c r="R534" s="228" t="s">
        <v>84</v>
      </c>
    </row>
    <row r="535" spans="4:18" s="17" customFormat="1" ht="15.75" customHeight="1">
      <c r="D535" s="230"/>
      <c r="E535" s="230" t="s">
        <v>170</v>
      </c>
      <c r="G535" s="231">
        <v>9</v>
      </c>
      <c r="P535" s="230" t="s">
        <v>178</v>
      </c>
      <c r="Q535" s="230" t="s">
        <v>171</v>
      </c>
      <c r="R535" s="230" t="s">
        <v>84</v>
      </c>
    </row>
    <row r="536" spans="1:16" s="17" customFormat="1" ht="13.5" customHeight="1">
      <c r="A536" s="220" t="s">
        <v>694</v>
      </c>
      <c r="B536" s="220" t="s">
        <v>79</v>
      </c>
      <c r="C536" s="220" t="s">
        <v>165</v>
      </c>
      <c r="D536" s="17" t="s">
        <v>695</v>
      </c>
      <c r="E536" s="221" t="s">
        <v>696</v>
      </c>
      <c r="F536" s="220" t="s">
        <v>588</v>
      </c>
      <c r="G536" s="222">
        <v>9</v>
      </c>
      <c r="H536" s="223"/>
      <c r="I536" s="223">
        <f>ROUND(G536*H536,2)</f>
        <v>0</v>
      </c>
      <c r="J536" s="224">
        <v>0</v>
      </c>
      <c r="K536" s="222">
        <f>G536*J536</f>
        <v>0</v>
      </c>
      <c r="L536" s="224">
        <v>0</v>
      </c>
      <c r="M536" s="222">
        <f>G536*L536</f>
        <v>0</v>
      </c>
      <c r="N536" s="927" t="s">
        <v>108</v>
      </c>
      <c r="O536" s="225">
        <v>4</v>
      </c>
      <c r="P536" s="17" t="s">
        <v>178</v>
      </c>
    </row>
    <row r="537" spans="4:18" s="17" customFormat="1" ht="15.75" customHeight="1">
      <c r="D537" s="226"/>
      <c r="E537" s="226" t="s">
        <v>589</v>
      </c>
      <c r="G537" s="227"/>
      <c r="P537" s="226" t="s">
        <v>178</v>
      </c>
      <c r="Q537" s="226" t="s">
        <v>7</v>
      </c>
      <c r="R537" s="226" t="s">
        <v>84</v>
      </c>
    </row>
    <row r="538" spans="4:18" s="17" customFormat="1" ht="15.75" customHeight="1">
      <c r="D538" s="226"/>
      <c r="E538" s="226" t="s">
        <v>590</v>
      </c>
      <c r="G538" s="227"/>
      <c r="P538" s="226" t="s">
        <v>178</v>
      </c>
      <c r="Q538" s="226" t="s">
        <v>7</v>
      </c>
      <c r="R538" s="226" t="s">
        <v>84</v>
      </c>
    </row>
    <row r="539" spans="4:18" s="17" customFormat="1" ht="15.75" customHeight="1">
      <c r="D539" s="226"/>
      <c r="E539" s="226" t="s">
        <v>607</v>
      </c>
      <c r="G539" s="227"/>
      <c r="P539" s="226" t="s">
        <v>178</v>
      </c>
      <c r="Q539" s="226" t="s">
        <v>7</v>
      </c>
      <c r="R539" s="226" t="s">
        <v>84</v>
      </c>
    </row>
    <row r="540" spans="4:18" s="17" customFormat="1" ht="15.75" customHeight="1">
      <c r="D540" s="228"/>
      <c r="E540" s="228" t="s">
        <v>210</v>
      </c>
      <c r="G540" s="229">
        <v>9</v>
      </c>
      <c r="P540" s="228" t="s">
        <v>178</v>
      </c>
      <c r="Q540" s="228" t="s">
        <v>80</v>
      </c>
      <c r="R540" s="228" t="s">
        <v>84</v>
      </c>
    </row>
    <row r="541" spans="4:18" s="17" customFormat="1" ht="15.75" customHeight="1">
      <c r="D541" s="230"/>
      <c r="E541" s="230" t="s">
        <v>170</v>
      </c>
      <c r="G541" s="231">
        <v>9</v>
      </c>
      <c r="P541" s="230" t="s">
        <v>178</v>
      </c>
      <c r="Q541" s="230" t="s">
        <v>171</v>
      </c>
      <c r="R541" s="230" t="s">
        <v>84</v>
      </c>
    </row>
    <row r="542" spans="1:16" s="17" customFormat="1" ht="13.5" customHeight="1">
      <c r="A542" s="220" t="s">
        <v>697</v>
      </c>
      <c r="B542" s="220" t="s">
        <v>79</v>
      </c>
      <c r="C542" s="220" t="s">
        <v>165</v>
      </c>
      <c r="D542" s="17" t="s">
        <v>698</v>
      </c>
      <c r="E542" s="221" t="s">
        <v>699</v>
      </c>
      <c r="F542" s="220" t="s">
        <v>588</v>
      </c>
      <c r="G542" s="222">
        <v>9</v>
      </c>
      <c r="H542" s="223"/>
      <c r="I542" s="223">
        <f>ROUND(G542*H542,2)</f>
        <v>0</v>
      </c>
      <c r="J542" s="224">
        <v>0</v>
      </c>
      <c r="K542" s="222">
        <f>G542*J542</f>
        <v>0</v>
      </c>
      <c r="L542" s="224">
        <v>0</v>
      </c>
      <c r="M542" s="222">
        <f>G542*L542</f>
        <v>0</v>
      </c>
      <c r="N542" s="927" t="s">
        <v>108</v>
      </c>
      <c r="O542" s="225">
        <v>4</v>
      </c>
      <c r="P542" s="17" t="s">
        <v>178</v>
      </c>
    </row>
    <row r="543" spans="4:18" s="17" customFormat="1" ht="15.75" customHeight="1">
      <c r="D543" s="226"/>
      <c r="E543" s="226" t="s">
        <v>589</v>
      </c>
      <c r="G543" s="227"/>
      <c r="P543" s="226" t="s">
        <v>178</v>
      </c>
      <c r="Q543" s="226" t="s">
        <v>7</v>
      </c>
      <c r="R543" s="226" t="s">
        <v>84</v>
      </c>
    </row>
    <row r="544" spans="4:18" s="17" customFormat="1" ht="15.75" customHeight="1">
      <c r="D544" s="226"/>
      <c r="E544" s="226" t="s">
        <v>590</v>
      </c>
      <c r="G544" s="227"/>
      <c r="P544" s="226" t="s">
        <v>178</v>
      </c>
      <c r="Q544" s="226" t="s">
        <v>7</v>
      </c>
      <c r="R544" s="226" t="s">
        <v>84</v>
      </c>
    </row>
    <row r="545" spans="4:18" s="17" customFormat="1" ht="15.75" customHeight="1">
      <c r="D545" s="226"/>
      <c r="E545" s="226" t="s">
        <v>607</v>
      </c>
      <c r="G545" s="227"/>
      <c r="P545" s="226" t="s">
        <v>178</v>
      </c>
      <c r="Q545" s="226" t="s">
        <v>7</v>
      </c>
      <c r="R545" s="226" t="s">
        <v>84</v>
      </c>
    </row>
    <row r="546" spans="4:18" s="17" customFormat="1" ht="15.75" customHeight="1">
      <c r="D546" s="228"/>
      <c r="E546" s="228" t="s">
        <v>210</v>
      </c>
      <c r="G546" s="229">
        <v>9</v>
      </c>
      <c r="P546" s="228" t="s">
        <v>178</v>
      </c>
      <c r="Q546" s="228" t="s">
        <v>80</v>
      </c>
      <c r="R546" s="228" t="s">
        <v>84</v>
      </c>
    </row>
    <row r="547" spans="4:18" s="17" customFormat="1" ht="15.75" customHeight="1">
      <c r="D547" s="230"/>
      <c r="E547" s="230" t="s">
        <v>170</v>
      </c>
      <c r="G547" s="231">
        <v>9</v>
      </c>
      <c r="P547" s="230" t="s">
        <v>178</v>
      </c>
      <c r="Q547" s="230" t="s">
        <v>171</v>
      </c>
      <c r="R547" s="230" t="s">
        <v>84</v>
      </c>
    </row>
    <row r="548" spans="1:16" s="17" customFormat="1" ht="13.5" customHeight="1">
      <c r="A548" s="220" t="s">
        <v>700</v>
      </c>
      <c r="B548" s="220" t="s">
        <v>79</v>
      </c>
      <c r="C548" s="220" t="s">
        <v>165</v>
      </c>
      <c r="D548" s="17" t="s">
        <v>701</v>
      </c>
      <c r="E548" s="221" t="s">
        <v>702</v>
      </c>
      <c r="F548" s="220" t="s">
        <v>588</v>
      </c>
      <c r="G548" s="222">
        <v>45</v>
      </c>
      <c r="H548" s="223"/>
      <c r="I548" s="223">
        <f>ROUND(G548*H548,2)</f>
        <v>0</v>
      </c>
      <c r="J548" s="224">
        <v>0</v>
      </c>
      <c r="K548" s="222">
        <f>G548*J548</f>
        <v>0</v>
      </c>
      <c r="L548" s="224">
        <v>0</v>
      </c>
      <c r="M548" s="222">
        <f>G548*L548</f>
        <v>0</v>
      </c>
      <c r="N548" s="927" t="s">
        <v>108</v>
      </c>
      <c r="O548" s="225">
        <v>4</v>
      </c>
      <c r="P548" s="17" t="s">
        <v>178</v>
      </c>
    </row>
    <row r="549" spans="4:18" s="17" customFormat="1" ht="15.75" customHeight="1">
      <c r="D549" s="226"/>
      <c r="E549" s="226" t="s">
        <v>589</v>
      </c>
      <c r="G549" s="227"/>
      <c r="P549" s="226" t="s">
        <v>178</v>
      </c>
      <c r="Q549" s="226" t="s">
        <v>7</v>
      </c>
      <c r="R549" s="226" t="s">
        <v>84</v>
      </c>
    </row>
    <row r="550" spans="4:18" s="17" customFormat="1" ht="15.75" customHeight="1">
      <c r="D550" s="226"/>
      <c r="E550" s="226" t="s">
        <v>590</v>
      </c>
      <c r="G550" s="227"/>
      <c r="P550" s="226" t="s">
        <v>178</v>
      </c>
      <c r="Q550" s="226" t="s">
        <v>7</v>
      </c>
      <c r="R550" s="226" t="s">
        <v>84</v>
      </c>
    </row>
    <row r="551" spans="4:18" s="17" customFormat="1" ht="15.75" customHeight="1">
      <c r="D551" s="226"/>
      <c r="E551" s="226" t="s">
        <v>607</v>
      </c>
      <c r="G551" s="227"/>
      <c r="P551" s="226" t="s">
        <v>178</v>
      </c>
      <c r="Q551" s="226" t="s">
        <v>7</v>
      </c>
      <c r="R551" s="226" t="s">
        <v>84</v>
      </c>
    </row>
    <row r="552" spans="4:18" s="17" customFormat="1" ht="15.75" customHeight="1">
      <c r="D552" s="228"/>
      <c r="E552" s="228" t="s">
        <v>435</v>
      </c>
      <c r="G552" s="229">
        <v>45</v>
      </c>
      <c r="P552" s="228" t="s">
        <v>178</v>
      </c>
      <c r="Q552" s="228" t="s">
        <v>80</v>
      </c>
      <c r="R552" s="228" t="s">
        <v>84</v>
      </c>
    </row>
    <row r="553" spans="4:18" s="17" customFormat="1" ht="15.75" customHeight="1">
      <c r="D553" s="230"/>
      <c r="E553" s="230" t="s">
        <v>170</v>
      </c>
      <c r="G553" s="231">
        <v>45</v>
      </c>
      <c r="P553" s="230" t="s">
        <v>178</v>
      </c>
      <c r="Q553" s="230" t="s">
        <v>171</v>
      </c>
      <c r="R553" s="230" t="s">
        <v>84</v>
      </c>
    </row>
    <row r="554" spans="1:16" s="17" customFormat="1" ht="13.5" customHeight="1">
      <c r="A554" s="220" t="s">
        <v>703</v>
      </c>
      <c r="B554" s="220" t="s">
        <v>79</v>
      </c>
      <c r="C554" s="220" t="s">
        <v>165</v>
      </c>
      <c r="D554" s="17" t="s">
        <v>704</v>
      </c>
      <c r="E554" s="221" t="s">
        <v>705</v>
      </c>
      <c r="F554" s="220" t="s">
        <v>588</v>
      </c>
      <c r="G554" s="222">
        <v>7</v>
      </c>
      <c r="H554" s="223"/>
      <c r="I554" s="223">
        <f>ROUND(G554*H554,2)</f>
        <v>0</v>
      </c>
      <c r="J554" s="224">
        <v>0</v>
      </c>
      <c r="K554" s="222">
        <f>G554*J554</f>
        <v>0</v>
      </c>
      <c r="L554" s="224">
        <v>0</v>
      </c>
      <c r="M554" s="222">
        <f>G554*L554</f>
        <v>0</v>
      </c>
      <c r="N554" s="927" t="s">
        <v>108</v>
      </c>
      <c r="O554" s="225">
        <v>4</v>
      </c>
      <c r="P554" s="17" t="s">
        <v>178</v>
      </c>
    </row>
    <row r="555" spans="4:18" s="17" customFormat="1" ht="15.75" customHeight="1">
      <c r="D555" s="226"/>
      <c r="E555" s="226" t="s">
        <v>589</v>
      </c>
      <c r="G555" s="227"/>
      <c r="P555" s="226" t="s">
        <v>178</v>
      </c>
      <c r="Q555" s="226" t="s">
        <v>7</v>
      </c>
      <c r="R555" s="226" t="s">
        <v>84</v>
      </c>
    </row>
    <row r="556" spans="4:18" s="17" customFormat="1" ht="15.75" customHeight="1">
      <c r="D556" s="226"/>
      <c r="E556" s="226" t="s">
        <v>590</v>
      </c>
      <c r="G556" s="227"/>
      <c r="P556" s="226" t="s">
        <v>178</v>
      </c>
      <c r="Q556" s="226" t="s">
        <v>7</v>
      </c>
      <c r="R556" s="226" t="s">
        <v>84</v>
      </c>
    </row>
    <row r="557" spans="4:18" s="17" customFormat="1" ht="15.75" customHeight="1">
      <c r="D557" s="226"/>
      <c r="E557" s="226" t="s">
        <v>607</v>
      </c>
      <c r="G557" s="227"/>
      <c r="P557" s="226" t="s">
        <v>178</v>
      </c>
      <c r="Q557" s="226" t="s">
        <v>7</v>
      </c>
      <c r="R557" s="226" t="s">
        <v>84</v>
      </c>
    </row>
    <row r="558" spans="4:18" s="17" customFormat="1" ht="15.75" customHeight="1">
      <c r="D558" s="228"/>
      <c r="E558" s="228" t="s">
        <v>201</v>
      </c>
      <c r="G558" s="229">
        <v>7</v>
      </c>
      <c r="P558" s="228" t="s">
        <v>178</v>
      </c>
      <c r="Q558" s="228" t="s">
        <v>80</v>
      </c>
      <c r="R558" s="228" t="s">
        <v>84</v>
      </c>
    </row>
    <row r="559" spans="4:18" s="17" customFormat="1" ht="15.75" customHeight="1">
      <c r="D559" s="230"/>
      <c r="E559" s="230" t="s">
        <v>170</v>
      </c>
      <c r="G559" s="231">
        <v>7</v>
      </c>
      <c r="P559" s="230" t="s">
        <v>178</v>
      </c>
      <c r="Q559" s="230" t="s">
        <v>171</v>
      </c>
      <c r="R559" s="230" t="s">
        <v>84</v>
      </c>
    </row>
    <row r="560" spans="1:16" s="17" customFormat="1" ht="13.5" customHeight="1">
      <c r="A560" s="220" t="s">
        <v>706</v>
      </c>
      <c r="B560" s="220" t="s">
        <v>79</v>
      </c>
      <c r="C560" s="220" t="s">
        <v>165</v>
      </c>
      <c r="D560" s="17" t="s">
        <v>707</v>
      </c>
      <c r="E560" s="221" t="s">
        <v>708</v>
      </c>
      <c r="F560" s="220" t="s">
        <v>588</v>
      </c>
      <c r="G560" s="222">
        <v>7</v>
      </c>
      <c r="H560" s="223"/>
      <c r="I560" s="223">
        <f>ROUND(G560*H560,2)</f>
        <v>0</v>
      </c>
      <c r="J560" s="224">
        <v>0</v>
      </c>
      <c r="K560" s="222">
        <f>G560*J560</f>
        <v>0</v>
      </c>
      <c r="L560" s="224">
        <v>0</v>
      </c>
      <c r="M560" s="222">
        <f>G560*L560</f>
        <v>0</v>
      </c>
      <c r="N560" s="927" t="s">
        <v>108</v>
      </c>
      <c r="O560" s="225">
        <v>4</v>
      </c>
      <c r="P560" s="17" t="s">
        <v>178</v>
      </c>
    </row>
    <row r="561" spans="4:18" s="17" customFormat="1" ht="15.75" customHeight="1">
      <c r="D561" s="226"/>
      <c r="E561" s="226" t="s">
        <v>589</v>
      </c>
      <c r="G561" s="227"/>
      <c r="P561" s="226" t="s">
        <v>178</v>
      </c>
      <c r="Q561" s="226" t="s">
        <v>7</v>
      </c>
      <c r="R561" s="226" t="s">
        <v>84</v>
      </c>
    </row>
    <row r="562" spans="4:18" s="17" customFormat="1" ht="15.75" customHeight="1">
      <c r="D562" s="226"/>
      <c r="E562" s="226" t="s">
        <v>590</v>
      </c>
      <c r="G562" s="227"/>
      <c r="P562" s="226" t="s">
        <v>178</v>
      </c>
      <c r="Q562" s="226" t="s">
        <v>7</v>
      </c>
      <c r="R562" s="226" t="s">
        <v>84</v>
      </c>
    </row>
    <row r="563" spans="4:18" s="17" customFormat="1" ht="15.75" customHeight="1">
      <c r="D563" s="226"/>
      <c r="E563" s="226" t="s">
        <v>607</v>
      </c>
      <c r="G563" s="227"/>
      <c r="P563" s="226" t="s">
        <v>178</v>
      </c>
      <c r="Q563" s="226" t="s">
        <v>7</v>
      </c>
      <c r="R563" s="226" t="s">
        <v>84</v>
      </c>
    </row>
    <row r="564" spans="4:18" s="17" customFormat="1" ht="15.75" customHeight="1">
      <c r="D564" s="228"/>
      <c r="E564" s="228" t="s">
        <v>201</v>
      </c>
      <c r="G564" s="229">
        <v>7</v>
      </c>
      <c r="P564" s="228" t="s">
        <v>178</v>
      </c>
      <c r="Q564" s="228" t="s">
        <v>80</v>
      </c>
      <c r="R564" s="228" t="s">
        <v>84</v>
      </c>
    </row>
    <row r="565" spans="4:18" s="17" customFormat="1" ht="15.75" customHeight="1">
      <c r="D565" s="230"/>
      <c r="E565" s="230" t="s">
        <v>170</v>
      </c>
      <c r="G565" s="231">
        <v>7</v>
      </c>
      <c r="P565" s="230" t="s">
        <v>178</v>
      </c>
      <c r="Q565" s="230" t="s">
        <v>171</v>
      </c>
      <c r="R565" s="230" t="s">
        <v>84</v>
      </c>
    </row>
    <row r="566" spans="1:16" s="17" customFormat="1" ht="13.5" customHeight="1">
      <c r="A566" s="220" t="s">
        <v>709</v>
      </c>
      <c r="B566" s="220" t="s">
        <v>79</v>
      </c>
      <c r="C566" s="220" t="s">
        <v>165</v>
      </c>
      <c r="D566" s="17" t="s">
        <v>710</v>
      </c>
      <c r="E566" s="221" t="s">
        <v>711</v>
      </c>
      <c r="F566" s="220" t="s">
        <v>588</v>
      </c>
      <c r="G566" s="222">
        <v>3</v>
      </c>
      <c r="H566" s="223"/>
      <c r="I566" s="223">
        <f>ROUND(G566*H566,2)</f>
        <v>0</v>
      </c>
      <c r="J566" s="224">
        <v>0</v>
      </c>
      <c r="K566" s="222">
        <f>G566*J566</f>
        <v>0</v>
      </c>
      <c r="L566" s="224">
        <v>0</v>
      </c>
      <c r="M566" s="222">
        <f>G566*L566</f>
        <v>0</v>
      </c>
      <c r="N566" s="927" t="s">
        <v>108</v>
      </c>
      <c r="O566" s="225">
        <v>4</v>
      </c>
      <c r="P566" s="17" t="s">
        <v>178</v>
      </c>
    </row>
    <row r="567" spans="4:18" s="17" customFormat="1" ht="15.75" customHeight="1">
      <c r="D567" s="226"/>
      <c r="E567" s="226" t="s">
        <v>589</v>
      </c>
      <c r="G567" s="227"/>
      <c r="P567" s="226" t="s">
        <v>178</v>
      </c>
      <c r="Q567" s="226" t="s">
        <v>7</v>
      </c>
      <c r="R567" s="226" t="s">
        <v>84</v>
      </c>
    </row>
    <row r="568" spans="4:18" s="17" customFormat="1" ht="15.75" customHeight="1">
      <c r="D568" s="226"/>
      <c r="E568" s="226" t="s">
        <v>590</v>
      </c>
      <c r="G568" s="227"/>
      <c r="P568" s="226" t="s">
        <v>178</v>
      </c>
      <c r="Q568" s="226" t="s">
        <v>7</v>
      </c>
      <c r="R568" s="226" t="s">
        <v>84</v>
      </c>
    </row>
    <row r="569" spans="4:18" s="17" customFormat="1" ht="15.75" customHeight="1">
      <c r="D569" s="226"/>
      <c r="E569" s="226" t="s">
        <v>607</v>
      </c>
      <c r="G569" s="227"/>
      <c r="P569" s="226" t="s">
        <v>178</v>
      </c>
      <c r="Q569" s="226" t="s">
        <v>7</v>
      </c>
      <c r="R569" s="226" t="s">
        <v>84</v>
      </c>
    </row>
    <row r="570" spans="4:18" s="17" customFormat="1" ht="15.75" customHeight="1">
      <c r="D570" s="228"/>
      <c r="E570" s="228" t="s">
        <v>178</v>
      </c>
      <c r="G570" s="229">
        <v>3</v>
      </c>
      <c r="P570" s="228" t="s">
        <v>178</v>
      </c>
      <c r="Q570" s="228" t="s">
        <v>80</v>
      </c>
      <c r="R570" s="228" t="s">
        <v>84</v>
      </c>
    </row>
    <row r="571" spans="4:18" s="17" customFormat="1" ht="15.75" customHeight="1">
      <c r="D571" s="230"/>
      <c r="E571" s="230" t="s">
        <v>170</v>
      </c>
      <c r="G571" s="231">
        <v>3</v>
      </c>
      <c r="P571" s="230" t="s">
        <v>178</v>
      </c>
      <c r="Q571" s="230" t="s">
        <v>171</v>
      </c>
      <c r="R571" s="230" t="s">
        <v>84</v>
      </c>
    </row>
    <row r="572" spans="1:16" s="17" customFormat="1" ht="13.5" customHeight="1">
      <c r="A572" s="220" t="s">
        <v>712</v>
      </c>
      <c r="B572" s="220" t="s">
        <v>79</v>
      </c>
      <c r="C572" s="220" t="s">
        <v>165</v>
      </c>
      <c r="D572" s="17" t="s">
        <v>713</v>
      </c>
      <c r="E572" s="221" t="s">
        <v>714</v>
      </c>
      <c r="F572" s="220" t="s">
        <v>588</v>
      </c>
      <c r="G572" s="222">
        <v>1</v>
      </c>
      <c r="H572" s="223"/>
      <c r="I572" s="223">
        <f>ROUND(G572*H572,2)</f>
        <v>0</v>
      </c>
      <c r="J572" s="224">
        <v>0</v>
      </c>
      <c r="K572" s="222">
        <f>G572*J572</f>
        <v>0</v>
      </c>
      <c r="L572" s="224">
        <v>0</v>
      </c>
      <c r="M572" s="222">
        <f>G572*L572</f>
        <v>0</v>
      </c>
      <c r="N572" s="927" t="s">
        <v>108</v>
      </c>
      <c r="O572" s="225">
        <v>4</v>
      </c>
      <c r="P572" s="17" t="s">
        <v>178</v>
      </c>
    </row>
    <row r="573" spans="4:18" s="17" customFormat="1" ht="15.75" customHeight="1">
      <c r="D573" s="226"/>
      <c r="E573" s="226" t="s">
        <v>589</v>
      </c>
      <c r="G573" s="227"/>
      <c r="P573" s="226" t="s">
        <v>178</v>
      </c>
      <c r="Q573" s="226" t="s">
        <v>7</v>
      </c>
      <c r="R573" s="226" t="s">
        <v>84</v>
      </c>
    </row>
    <row r="574" spans="4:18" s="17" customFormat="1" ht="15.75" customHeight="1">
      <c r="D574" s="226"/>
      <c r="E574" s="226" t="s">
        <v>590</v>
      </c>
      <c r="G574" s="227"/>
      <c r="P574" s="226" t="s">
        <v>178</v>
      </c>
      <c r="Q574" s="226" t="s">
        <v>7</v>
      </c>
      <c r="R574" s="226" t="s">
        <v>84</v>
      </c>
    </row>
    <row r="575" spans="4:18" s="17" customFormat="1" ht="15.75" customHeight="1">
      <c r="D575" s="226"/>
      <c r="E575" s="226" t="s">
        <v>607</v>
      </c>
      <c r="G575" s="227"/>
      <c r="P575" s="226" t="s">
        <v>178</v>
      </c>
      <c r="Q575" s="226" t="s">
        <v>7</v>
      </c>
      <c r="R575" s="226" t="s">
        <v>84</v>
      </c>
    </row>
    <row r="576" spans="4:18" s="17" customFormat="1" ht="15.75" customHeight="1">
      <c r="D576" s="228"/>
      <c r="E576" s="228" t="s">
        <v>7</v>
      </c>
      <c r="G576" s="229">
        <v>1</v>
      </c>
      <c r="P576" s="228" t="s">
        <v>178</v>
      </c>
      <c r="Q576" s="228" t="s">
        <v>80</v>
      </c>
      <c r="R576" s="228" t="s">
        <v>84</v>
      </c>
    </row>
    <row r="577" spans="4:18" s="17" customFormat="1" ht="15.75" customHeight="1">
      <c r="D577" s="230"/>
      <c r="E577" s="230" t="s">
        <v>170</v>
      </c>
      <c r="G577" s="231">
        <v>1</v>
      </c>
      <c r="P577" s="230" t="s">
        <v>178</v>
      </c>
      <c r="Q577" s="230" t="s">
        <v>171</v>
      </c>
      <c r="R577" s="230" t="s">
        <v>84</v>
      </c>
    </row>
    <row r="578" spans="1:16" s="17" customFormat="1" ht="13.5" customHeight="1">
      <c r="A578" s="220" t="s">
        <v>715</v>
      </c>
      <c r="B578" s="220" t="s">
        <v>79</v>
      </c>
      <c r="C578" s="220" t="s">
        <v>165</v>
      </c>
      <c r="D578" s="17" t="s">
        <v>716</v>
      </c>
      <c r="E578" s="221" t="s">
        <v>717</v>
      </c>
      <c r="F578" s="220" t="s">
        <v>167</v>
      </c>
      <c r="G578" s="222">
        <v>3</v>
      </c>
      <c r="H578" s="223"/>
      <c r="I578" s="223">
        <f>ROUND(G578*H578,2)</f>
        <v>0</v>
      </c>
      <c r="J578" s="224">
        <v>0</v>
      </c>
      <c r="K578" s="222">
        <f>G578*J578</f>
        <v>0</v>
      </c>
      <c r="L578" s="224">
        <v>0</v>
      </c>
      <c r="M578" s="222">
        <f>G578*L578</f>
        <v>0</v>
      </c>
      <c r="N578" s="927" t="s">
        <v>108</v>
      </c>
      <c r="O578" s="225">
        <v>4</v>
      </c>
      <c r="P578" s="17" t="s">
        <v>178</v>
      </c>
    </row>
    <row r="579" spans="4:18" s="17" customFormat="1" ht="15.75" customHeight="1">
      <c r="D579" s="226"/>
      <c r="E579" s="226" t="s">
        <v>168</v>
      </c>
      <c r="G579" s="227"/>
      <c r="P579" s="226" t="s">
        <v>178</v>
      </c>
      <c r="Q579" s="226" t="s">
        <v>7</v>
      </c>
      <c r="R579" s="226" t="s">
        <v>84</v>
      </c>
    </row>
    <row r="580" spans="4:18" s="17" customFormat="1" ht="15.75" customHeight="1">
      <c r="D580" s="226"/>
      <c r="E580" s="226" t="s">
        <v>718</v>
      </c>
      <c r="G580" s="227"/>
      <c r="P580" s="226" t="s">
        <v>178</v>
      </c>
      <c r="Q580" s="226" t="s">
        <v>7</v>
      </c>
      <c r="R580" s="226" t="s">
        <v>84</v>
      </c>
    </row>
    <row r="581" spans="4:18" s="17" customFormat="1" ht="15.75" customHeight="1">
      <c r="D581" s="228"/>
      <c r="E581" s="228" t="s">
        <v>719</v>
      </c>
      <c r="G581" s="229">
        <v>1</v>
      </c>
      <c r="P581" s="228" t="s">
        <v>178</v>
      </c>
      <c r="Q581" s="228" t="s">
        <v>80</v>
      </c>
      <c r="R581" s="228" t="s">
        <v>84</v>
      </c>
    </row>
    <row r="582" spans="4:18" s="17" customFormat="1" ht="15.75" customHeight="1">
      <c r="D582" s="228"/>
      <c r="E582" s="228" t="s">
        <v>720</v>
      </c>
      <c r="G582" s="229">
        <v>2</v>
      </c>
      <c r="P582" s="228" t="s">
        <v>178</v>
      </c>
      <c r="Q582" s="228" t="s">
        <v>80</v>
      </c>
      <c r="R582" s="228" t="s">
        <v>84</v>
      </c>
    </row>
    <row r="583" spans="4:18" s="17" customFormat="1" ht="15.75" customHeight="1">
      <c r="D583" s="226"/>
      <c r="E583" s="226" t="s">
        <v>721</v>
      </c>
      <c r="G583" s="232"/>
      <c r="P583" s="226" t="s">
        <v>178</v>
      </c>
      <c r="Q583" s="226" t="s">
        <v>7</v>
      </c>
      <c r="R583" s="226" t="s">
        <v>84</v>
      </c>
    </row>
    <row r="584" spans="4:18" s="17" customFormat="1" ht="15.75" customHeight="1">
      <c r="D584" s="226"/>
      <c r="E584" s="226" t="s">
        <v>722</v>
      </c>
      <c r="G584" s="232"/>
      <c r="P584" s="226" t="s">
        <v>178</v>
      </c>
      <c r="Q584" s="226" t="s">
        <v>7</v>
      </c>
      <c r="R584" s="226" t="s">
        <v>84</v>
      </c>
    </row>
    <row r="585" spans="4:18" s="17" customFormat="1" ht="15.75" customHeight="1">
      <c r="D585" s="226"/>
      <c r="E585" s="226" t="s">
        <v>723</v>
      </c>
      <c r="G585" s="232"/>
      <c r="P585" s="226" t="s">
        <v>178</v>
      </c>
      <c r="Q585" s="226" t="s">
        <v>7</v>
      </c>
      <c r="R585" s="226" t="s">
        <v>84</v>
      </c>
    </row>
    <row r="586" spans="4:18" s="17" customFormat="1" ht="15.75" customHeight="1">
      <c r="D586" s="230"/>
      <c r="E586" s="230" t="s">
        <v>170</v>
      </c>
      <c r="G586" s="231">
        <v>3</v>
      </c>
      <c r="P586" s="230" t="s">
        <v>178</v>
      </c>
      <c r="Q586" s="230" t="s">
        <v>171</v>
      </c>
      <c r="R586" s="230" t="s">
        <v>84</v>
      </c>
    </row>
    <row r="587" spans="1:16" s="17" customFormat="1" ht="13.5" customHeight="1">
      <c r="A587" s="220" t="s">
        <v>724</v>
      </c>
      <c r="B587" s="220" t="s">
        <v>79</v>
      </c>
      <c r="C587" s="220" t="s">
        <v>165</v>
      </c>
      <c r="D587" s="17" t="s">
        <v>725</v>
      </c>
      <c r="E587" s="221" t="s">
        <v>726</v>
      </c>
      <c r="F587" s="220" t="s">
        <v>167</v>
      </c>
      <c r="G587" s="222">
        <v>59</v>
      </c>
      <c r="H587" s="223"/>
      <c r="I587" s="223">
        <f>ROUND(G587*H587,2)</f>
        <v>0</v>
      </c>
      <c r="J587" s="224">
        <v>0</v>
      </c>
      <c r="K587" s="222">
        <f>G587*J587</f>
        <v>0</v>
      </c>
      <c r="L587" s="224">
        <v>0</v>
      </c>
      <c r="M587" s="222">
        <f>G587*L587</f>
        <v>0</v>
      </c>
      <c r="N587" s="927" t="s">
        <v>108</v>
      </c>
      <c r="O587" s="225">
        <v>4</v>
      </c>
      <c r="P587" s="17" t="s">
        <v>178</v>
      </c>
    </row>
    <row r="588" spans="4:18" s="17" customFormat="1" ht="15.75" customHeight="1">
      <c r="D588" s="226"/>
      <c r="E588" s="226" t="s">
        <v>168</v>
      </c>
      <c r="G588" s="227"/>
      <c r="P588" s="226" t="s">
        <v>178</v>
      </c>
      <c r="Q588" s="226" t="s">
        <v>7</v>
      </c>
      <c r="R588" s="226" t="s">
        <v>84</v>
      </c>
    </row>
    <row r="589" spans="4:18" s="17" customFormat="1" ht="15.75" customHeight="1">
      <c r="D589" s="226"/>
      <c r="E589" s="226" t="s">
        <v>727</v>
      </c>
      <c r="G589" s="227"/>
      <c r="P589" s="226" t="s">
        <v>178</v>
      </c>
      <c r="Q589" s="226" t="s">
        <v>7</v>
      </c>
      <c r="R589" s="226" t="s">
        <v>84</v>
      </c>
    </row>
    <row r="590" spans="4:18" s="17" customFormat="1" ht="15.75" customHeight="1">
      <c r="D590" s="228"/>
      <c r="E590" s="228" t="s">
        <v>728</v>
      </c>
      <c r="G590" s="229">
        <v>3</v>
      </c>
      <c r="P590" s="228" t="s">
        <v>178</v>
      </c>
      <c r="Q590" s="228" t="s">
        <v>80</v>
      </c>
      <c r="R590" s="228" t="s">
        <v>84</v>
      </c>
    </row>
    <row r="591" spans="4:18" s="17" customFormat="1" ht="15.75" customHeight="1">
      <c r="D591" s="228"/>
      <c r="E591" s="228" t="s">
        <v>729</v>
      </c>
      <c r="G591" s="229">
        <v>56</v>
      </c>
      <c r="P591" s="228" t="s">
        <v>178</v>
      </c>
      <c r="Q591" s="228" t="s">
        <v>80</v>
      </c>
      <c r="R591" s="228" t="s">
        <v>84</v>
      </c>
    </row>
    <row r="592" spans="4:18" s="17" customFormat="1" ht="15.75" customHeight="1">
      <c r="D592" s="230"/>
      <c r="E592" s="230" t="s">
        <v>170</v>
      </c>
      <c r="G592" s="231">
        <v>59</v>
      </c>
      <c r="P592" s="230" t="s">
        <v>178</v>
      </c>
      <c r="Q592" s="230" t="s">
        <v>171</v>
      </c>
      <c r="R592" s="230" t="s">
        <v>84</v>
      </c>
    </row>
    <row r="593" spans="2:16" s="214" customFormat="1" ht="12.75" customHeight="1">
      <c r="B593" s="244" t="s">
        <v>41</v>
      </c>
      <c r="D593" s="245" t="s">
        <v>622</v>
      </c>
      <c r="E593" s="245" t="s">
        <v>730</v>
      </c>
      <c r="I593" s="246">
        <f>SUM(I594:I600)</f>
        <v>0</v>
      </c>
      <c r="K593" s="247">
        <f>SUM(K594:K600)</f>
        <v>0</v>
      </c>
      <c r="M593" s="247">
        <f>SUM(M594:M600)</f>
        <v>0</v>
      </c>
      <c r="P593" s="245" t="s">
        <v>80</v>
      </c>
    </row>
    <row r="594" spans="1:16" s="17" customFormat="1" ht="13.5" customHeight="1">
      <c r="A594" s="220" t="s">
        <v>731</v>
      </c>
      <c r="B594" s="220" t="s">
        <v>79</v>
      </c>
      <c r="C594" s="220" t="s">
        <v>165</v>
      </c>
      <c r="D594" s="17" t="s">
        <v>732</v>
      </c>
      <c r="E594" s="221" t="s">
        <v>733</v>
      </c>
      <c r="F594" s="220" t="s">
        <v>40</v>
      </c>
      <c r="G594" s="222">
        <v>125</v>
      </c>
      <c r="H594" s="223"/>
      <c r="I594" s="223">
        <f>ROUND(G594*H594,2)</f>
        <v>0</v>
      </c>
      <c r="J594" s="224">
        <v>0</v>
      </c>
      <c r="K594" s="222">
        <f>G594*J594</f>
        <v>0</v>
      </c>
      <c r="L594" s="224">
        <v>0</v>
      </c>
      <c r="M594" s="222">
        <f>G594*L594</f>
        <v>0</v>
      </c>
      <c r="N594" s="927" t="s">
        <v>108</v>
      </c>
      <c r="O594" s="225">
        <v>4</v>
      </c>
      <c r="P594" s="17" t="s">
        <v>178</v>
      </c>
    </row>
    <row r="595" spans="4:18" s="17" customFormat="1" ht="15.75" customHeight="1">
      <c r="D595" s="226"/>
      <c r="E595" s="226" t="s">
        <v>168</v>
      </c>
      <c r="G595" s="227"/>
      <c r="P595" s="226" t="s">
        <v>178</v>
      </c>
      <c r="Q595" s="226" t="s">
        <v>7</v>
      </c>
      <c r="R595" s="226" t="s">
        <v>84</v>
      </c>
    </row>
    <row r="596" spans="4:18" s="17" customFormat="1" ht="15.75" customHeight="1">
      <c r="D596" s="226"/>
      <c r="E596" s="226" t="s">
        <v>734</v>
      </c>
      <c r="G596" s="227"/>
      <c r="P596" s="226" t="s">
        <v>178</v>
      </c>
      <c r="Q596" s="226" t="s">
        <v>7</v>
      </c>
      <c r="R596" s="226" t="s">
        <v>84</v>
      </c>
    </row>
    <row r="597" spans="4:18" s="17" customFormat="1" ht="15.75" customHeight="1">
      <c r="D597" s="226"/>
      <c r="E597" s="226" t="s">
        <v>735</v>
      </c>
      <c r="G597" s="227"/>
      <c r="P597" s="226" t="s">
        <v>178</v>
      </c>
      <c r="Q597" s="226" t="s">
        <v>7</v>
      </c>
      <c r="R597" s="226" t="s">
        <v>84</v>
      </c>
    </row>
    <row r="598" spans="4:18" s="17" customFormat="1" ht="15.75" customHeight="1">
      <c r="D598" s="226"/>
      <c r="E598" s="226" t="s">
        <v>239</v>
      </c>
      <c r="G598" s="227"/>
      <c r="P598" s="226" t="s">
        <v>178</v>
      </c>
      <c r="Q598" s="226" t="s">
        <v>7</v>
      </c>
      <c r="R598" s="226" t="s">
        <v>84</v>
      </c>
    </row>
    <row r="599" spans="4:18" s="17" customFormat="1" ht="15.75" customHeight="1">
      <c r="D599" s="228"/>
      <c r="E599" s="228" t="s">
        <v>736</v>
      </c>
      <c r="G599" s="229">
        <v>125</v>
      </c>
      <c r="P599" s="228" t="s">
        <v>178</v>
      </c>
      <c r="Q599" s="228" t="s">
        <v>80</v>
      </c>
      <c r="R599" s="228" t="s">
        <v>84</v>
      </c>
    </row>
    <row r="600" spans="4:18" s="17" customFormat="1" ht="15.75" customHeight="1">
      <c r="D600" s="230"/>
      <c r="E600" s="230" t="s">
        <v>170</v>
      </c>
      <c r="G600" s="231">
        <v>125</v>
      </c>
      <c r="P600" s="230" t="s">
        <v>178</v>
      </c>
      <c r="Q600" s="230" t="s">
        <v>171</v>
      </c>
      <c r="R600" s="230" t="s">
        <v>84</v>
      </c>
    </row>
    <row r="601" spans="2:16" s="214" customFormat="1" ht="12.75" customHeight="1">
      <c r="B601" s="244" t="s">
        <v>41</v>
      </c>
      <c r="D601" s="245" t="s">
        <v>634</v>
      </c>
      <c r="E601" s="245" t="s">
        <v>737</v>
      </c>
      <c r="I601" s="246">
        <f>I602</f>
        <v>0</v>
      </c>
      <c r="K601" s="247">
        <f>K602</f>
        <v>0</v>
      </c>
      <c r="M601" s="247">
        <f>M602</f>
        <v>0</v>
      </c>
      <c r="P601" s="245" t="s">
        <v>80</v>
      </c>
    </row>
    <row r="602" spans="1:16" s="17" customFormat="1" ht="13.5" customHeight="1">
      <c r="A602" s="220" t="s">
        <v>738</v>
      </c>
      <c r="B602" s="220" t="s">
        <v>79</v>
      </c>
      <c r="C602" s="220" t="s">
        <v>213</v>
      </c>
      <c r="D602" s="17" t="s">
        <v>739</v>
      </c>
      <c r="E602" s="221" t="s">
        <v>740</v>
      </c>
      <c r="F602" s="220" t="s">
        <v>304</v>
      </c>
      <c r="G602" s="222">
        <v>7246.906</v>
      </c>
      <c r="H602" s="223"/>
      <c r="I602" s="223">
        <f>ROUND(G602*H602,2)</f>
        <v>0</v>
      </c>
      <c r="J602" s="224">
        <v>0</v>
      </c>
      <c r="K602" s="222">
        <f>G602*J602</f>
        <v>0</v>
      </c>
      <c r="L602" s="224">
        <v>0</v>
      </c>
      <c r="M602" s="222">
        <f>G602*L602</f>
        <v>0</v>
      </c>
      <c r="N602" s="927" t="s">
        <v>108</v>
      </c>
      <c r="O602" s="225">
        <v>4</v>
      </c>
      <c r="P602" s="17" t="s">
        <v>178</v>
      </c>
    </row>
    <row r="603" spans="2:16" s="214" customFormat="1" ht="12.75" customHeight="1">
      <c r="B603" s="248" t="s">
        <v>41</v>
      </c>
      <c r="D603" s="215" t="s">
        <v>741</v>
      </c>
      <c r="E603" s="215" t="s">
        <v>742</v>
      </c>
      <c r="I603" s="249">
        <f>I604</f>
        <v>0</v>
      </c>
      <c r="K603" s="250">
        <f>K604</f>
        <v>0.0345</v>
      </c>
      <c r="M603" s="250">
        <f>M604</f>
        <v>0.6900000000000001</v>
      </c>
      <c r="P603" s="215" t="s">
        <v>163</v>
      </c>
    </row>
    <row r="604" spans="2:16" s="214" customFormat="1" ht="12.75" customHeight="1">
      <c r="B604" s="216" t="s">
        <v>41</v>
      </c>
      <c r="D604" s="217" t="s">
        <v>743</v>
      </c>
      <c r="E604" s="217" t="s">
        <v>744</v>
      </c>
      <c r="I604" s="218">
        <f>I605</f>
        <v>0</v>
      </c>
      <c r="K604" s="219">
        <f>K605</f>
        <v>0.0345</v>
      </c>
      <c r="M604" s="219">
        <f>M605</f>
        <v>0.6900000000000001</v>
      </c>
      <c r="P604" s="217" t="s">
        <v>7</v>
      </c>
    </row>
    <row r="605" spans="1:16" s="17" customFormat="1" ht="24" customHeight="1">
      <c r="A605" s="220" t="s">
        <v>745</v>
      </c>
      <c r="B605" s="220" t="s">
        <v>79</v>
      </c>
      <c r="C605" s="220" t="s">
        <v>743</v>
      </c>
      <c r="D605" s="17" t="s">
        <v>746</v>
      </c>
      <c r="E605" s="221" t="s">
        <v>747</v>
      </c>
      <c r="F605" s="220" t="s">
        <v>748</v>
      </c>
      <c r="G605" s="222">
        <v>690</v>
      </c>
      <c r="H605" s="223"/>
      <c r="I605" s="223">
        <f>ROUND(G605*H605,2)</f>
        <v>0</v>
      </c>
      <c r="J605" s="224">
        <v>5E-05</v>
      </c>
      <c r="K605" s="222">
        <f>G605*J605</f>
        <v>0.0345</v>
      </c>
      <c r="L605" s="224">
        <v>0.001</v>
      </c>
      <c r="M605" s="222">
        <f>G605*L605</f>
        <v>0.6900000000000001</v>
      </c>
      <c r="N605" s="927" t="s">
        <v>1159</v>
      </c>
      <c r="O605" s="225">
        <v>16</v>
      </c>
      <c r="P605" s="17" t="s">
        <v>80</v>
      </c>
    </row>
    <row r="606" spans="5:13" s="233" customFormat="1" ht="12.75" customHeight="1">
      <c r="E606" s="234" t="s">
        <v>65</v>
      </c>
      <c r="I606" s="235">
        <f>I14+I603</f>
        <v>0</v>
      </c>
      <c r="K606" s="236">
        <f>K14+K603</f>
        <v>7246.940727199999</v>
      </c>
      <c r="M606" s="236">
        <f>M14+M603</f>
        <v>4347.057</v>
      </c>
    </row>
  </sheetData>
  <sheetProtection/>
  <printOptions horizontalCentered="1"/>
  <pageMargins left="0.7874015748031497" right="0.7874015748031497" top="0.5905511811023623" bottom="0.5905511811023623" header="0" footer="0.1968503937007874"/>
  <pageSetup fitToHeight="999" horizontalDpi="300" verticalDpi="300" orientation="landscape" paperSize="9" r:id="rId1"/>
  <headerFooter alignWithMargins="0">
    <oddFooter>&amp;C&amp;8Stránka &amp;P / &amp;N</oddFooter>
  </headerFooter>
</worksheet>
</file>

<file path=xl/worksheets/sheet6.xml><?xml version="1.0" encoding="utf-8"?>
<worksheet xmlns="http://schemas.openxmlformats.org/spreadsheetml/2006/main" xmlns:r="http://schemas.openxmlformats.org/officeDocument/2006/relationships">
  <sheetPr>
    <tabColor rgb="FFFF0000"/>
  </sheetPr>
  <dimension ref="A1:P68"/>
  <sheetViews>
    <sheetView showGridLines="0" zoomScalePageLayoutView="0" workbookViewId="0" topLeftCell="A1">
      <pane ySplit="13" topLeftCell="A14" activePane="bottomLeft" state="frozen"/>
      <selection pane="topLeft" activeCell="A1" sqref="A1"/>
      <selection pane="bottomLeft" activeCell="A1" sqref="A1"/>
    </sheetView>
  </sheetViews>
  <sheetFormatPr defaultColWidth="9.140625" defaultRowHeight="11.25" customHeight="1"/>
  <cols>
    <col min="1" max="1" width="5.57421875" style="2" customWidth="1"/>
    <col min="2" max="2" width="4.421875" style="2" customWidth="1"/>
    <col min="3" max="3" width="4.7109375" style="2" customWidth="1"/>
    <col min="4" max="4" width="12.7109375" style="2" customWidth="1"/>
    <col min="5" max="5" width="55.57421875" style="2" customWidth="1"/>
    <col min="6" max="6" width="4.7109375" style="2" customWidth="1"/>
    <col min="7" max="7" width="9.8515625" style="2" customWidth="1"/>
    <col min="8" max="8" width="9.7109375" style="2" customWidth="1"/>
    <col min="9" max="9" width="13.57421875" style="2" customWidth="1"/>
    <col min="10" max="10" width="10.57421875" style="2" hidden="1" customWidth="1"/>
    <col min="11" max="11" width="10.8515625" style="2" hidden="1" customWidth="1"/>
    <col min="12" max="12" width="9.7109375" style="2" hidden="1" customWidth="1"/>
    <col min="13" max="13" width="11.57421875" style="2" hidden="1" customWidth="1"/>
    <col min="14" max="14" width="7.8515625" style="2" customWidth="1"/>
    <col min="15" max="15" width="7.00390625" style="2" hidden="1" customWidth="1"/>
    <col min="16" max="16" width="7.28125" style="2" hidden="1" customWidth="1"/>
    <col min="17" max="18" width="9.140625" style="2" hidden="1" customWidth="1"/>
    <col min="19" max="16384" width="9.140625" style="2" customWidth="1"/>
  </cols>
  <sheetData>
    <row r="1" spans="1:16" ht="18" customHeight="1">
      <c r="A1" s="201" t="s">
        <v>83</v>
      </c>
      <c r="B1" s="202"/>
      <c r="C1" s="202"/>
      <c r="D1" s="202"/>
      <c r="E1" s="202"/>
      <c r="F1" s="202"/>
      <c r="G1" s="202"/>
      <c r="H1" s="202"/>
      <c r="I1" s="202"/>
      <c r="J1" s="202"/>
      <c r="K1" s="202"/>
      <c r="L1" s="202"/>
      <c r="M1" s="202"/>
      <c r="N1" s="202"/>
      <c r="O1" s="203"/>
      <c r="P1" s="203"/>
    </row>
    <row r="2" spans="1:16" ht="11.25" customHeight="1">
      <c r="A2" s="204" t="s">
        <v>53</v>
      </c>
      <c r="B2" s="120"/>
      <c r="C2" s="120" t="str">
        <f>'Krycí list'!E5</f>
        <v>REGENERACE SÍDLIŠTĚ ŠALAMOUNA 5.ETAPA - ČÁST 5A</v>
      </c>
      <c r="D2" s="120"/>
      <c r="E2" s="120"/>
      <c r="F2" s="120"/>
      <c r="G2" s="120"/>
      <c r="H2" s="120"/>
      <c r="I2" s="120"/>
      <c r="J2" s="120"/>
      <c r="K2" s="120"/>
      <c r="L2" s="202"/>
      <c r="M2" s="202"/>
      <c r="N2" s="202"/>
      <c r="O2" s="203"/>
      <c r="P2" s="203"/>
    </row>
    <row r="3" spans="1:16" ht="11.25" customHeight="1">
      <c r="A3" s="204" t="s">
        <v>54</v>
      </c>
      <c r="B3" s="120"/>
      <c r="C3" s="120" t="str">
        <f>Rekapitulace!B17</f>
        <v>VEŘEJNÉ OSVĚTLENÍ</v>
      </c>
      <c r="D3" s="120"/>
      <c r="E3" s="120"/>
      <c r="F3" s="120"/>
      <c r="G3" s="120"/>
      <c r="H3" s="120"/>
      <c r="I3" s="120"/>
      <c r="J3" s="120"/>
      <c r="K3" s="120"/>
      <c r="L3" s="202"/>
      <c r="M3" s="202"/>
      <c r="N3" s="202"/>
      <c r="O3" s="203"/>
      <c r="P3" s="203"/>
    </row>
    <row r="4" spans="1:16" ht="11.25" customHeight="1">
      <c r="A4" s="204" t="s">
        <v>55</v>
      </c>
      <c r="B4" s="120"/>
      <c r="C4" s="120"/>
      <c r="D4" s="120"/>
      <c r="E4" s="120"/>
      <c r="F4" s="120"/>
      <c r="G4" s="120"/>
      <c r="H4" s="120"/>
      <c r="I4" s="120"/>
      <c r="J4" s="120"/>
      <c r="K4" s="120"/>
      <c r="L4" s="202"/>
      <c r="M4" s="202"/>
      <c r="N4" s="202"/>
      <c r="O4" s="203"/>
      <c r="P4" s="203"/>
    </row>
    <row r="5" spans="1:16" ht="11.25" customHeight="1">
      <c r="A5" s="120" t="s">
        <v>66</v>
      </c>
      <c r="B5" s="120"/>
      <c r="C5" s="120" t="str">
        <f>'Krycí list'!P5</f>
        <v>822 29</v>
      </c>
      <c r="D5" s="120"/>
      <c r="E5" s="120"/>
      <c r="F5" s="120"/>
      <c r="G5" s="120"/>
      <c r="H5" s="120"/>
      <c r="I5" s="120"/>
      <c r="J5" s="120"/>
      <c r="K5" s="120"/>
      <c r="L5" s="202"/>
      <c r="M5" s="202"/>
      <c r="N5" s="202"/>
      <c r="O5" s="203"/>
      <c r="P5" s="203"/>
    </row>
    <row r="6" spans="1:16" ht="6" customHeight="1">
      <c r="A6" s="120"/>
      <c r="B6" s="120"/>
      <c r="C6" s="120"/>
      <c r="D6" s="120"/>
      <c r="E6" s="120"/>
      <c r="F6" s="120"/>
      <c r="G6" s="120"/>
      <c r="H6" s="120"/>
      <c r="I6" s="120"/>
      <c r="J6" s="120"/>
      <c r="K6" s="120"/>
      <c r="L6" s="202"/>
      <c r="M6" s="202"/>
      <c r="N6" s="202"/>
      <c r="O6" s="203"/>
      <c r="P6" s="203"/>
    </row>
    <row r="7" spans="1:16" ht="11.25" customHeight="1">
      <c r="A7" s="120" t="s">
        <v>57</v>
      </c>
      <c r="B7" s="120"/>
      <c r="C7" s="120" t="str">
        <f>'Krycí list'!E26</f>
        <v>SMO, MĚSTSKÝ OBVOD MORAVSKÁ OSTRAVA A PŘÍVOZ</v>
      </c>
      <c r="D7" s="120"/>
      <c r="E7" s="120"/>
      <c r="F7" s="120"/>
      <c r="G7" s="120"/>
      <c r="H7" s="120"/>
      <c r="I7" s="120"/>
      <c r="J7" s="120"/>
      <c r="K7" s="120"/>
      <c r="L7" s="202"/>
      <c r="M7" s="202"/>
      <c r="N7" s="202"/>
      <c r="O7" s="203"/>
      <c r="P7" s="203"/>
    </row>
    <row r="8" spans="1:16" ht="11.25" customHeight="1">
      <c r="A8" s="120" t="s">
        <v>58</v>
      </c>
      <c r="B8" s="120"/>
      <c r="C8" s="120" t="str">
        <f>'Krycí list'!E28</f>
        <v>Dlle výběrového řízení</v>
      </c>
      <c r="D8" s="120"/>
      <c r="E8" s="120"/>
      <c r="F8" s="120"/>
      <c r="G8" s="120"/>
      <c r="H8" s="120"/>
      <c r="I8" s="120"/>
      <c r="J8" s="120"/>
      <c r="K8" s="120"/>
      <c r="L8" s="202"/>
      <c r="M8" s="202"/>
      <c r="N8" s="202"/>
      <c r="O8" s="203"/>
      <c r="P8" s="203"/>
    </row>
    <row r="9" spans="1:16" ht="11.25" customHeight="1">
      <c r="A9" s="120" t="s">
        <v>59</v>
      </c>
      <c r="B9" s="120"/>
      <c r="C9" s="196" t="str">
        <f>'Krycí list'!O31</f>
        <v>31.10.2015</v>
      </c>
      <c r="D9" s="120"/>
      <c r="E9" s="120"/>
      <c r="F9" s="120"/>
      <c r="G9" s="120"/>
      <c r="H9" s="120"/>
      <c r="I9" s="120"/>
      <c r="J9" s="120"/>
      <c r="K9" s="120"/>
      <c r="L9" s="202"/>
      <c r="M9" s="202"/>
      <c r="N9" s="202"/>
      <c r="O9" s="203"/>
      <c r="P9" s="203"/>
    </row>
    <row r="10" spans="1:16" ht="5.25" customHeight="1">
      <c r="A10" s="202"/>
      <c r="B10" s="202"/>
      <c r="C10" s="202"/>
      <c r="D10" s="202"/>
      <c r="E10" s="202"/>
      <c r="F10" s="202"/>
      <c r="G10" s="202"/>
      <c r="H10" s="202"/>
      <c r="I10" s="202"/>
      <c r="J10" s="202"/>
      <c r="K10" s="202"/>
      <c r="L10" s="202"/>
      <c r="M10" s="202"/>
      <c r="N10" s="202"/>
      <c r="O10" s="203"/>
      <c r="P10" s="203"/>
    </row>
    <row r="11" spans="1:16" ht="21.75" customHeight="1">
      <c r="A11" s="124" t="s">
        <v>67</v>
      </c>
      <c r="B11" s="125" t="s">
        <v>68</v>
      </c>
      <c r="C11" s="125" t="s">
        <v>69</v>
      </c>
      <c r="D11" s="125" t="s">
        <v>70</v>
      </c>
      <c r="E11" s="125" t="s">
        <v>61</v>
      </c>
      <c r="F11" s="125" t="s">
        <v>71</v>
      </c>
      <c r="G11" s="125" t="s">
        <v>72</v>
      </c>
      <c r="H11" s="125" t="s">
        <v>73</v>
      </c>
      <c r="I11" s="125" t="s">
        <v>62</v>
      </c>
      <c r="J11" s="125" t="s">
        <v>74</v>
      </c>
      <c r="K11" s="125" t="s">
        <v>63</v>
      </c>
      <c r="L11" s="125" t="s">
        <v>75</v>
      </c>
      <c r="M11" s="125" t="s">
        <v>76</v>
      </c>
      <c r="N11" s="126" t="s">
        <v>116</v>
      </c>
      <c r="O11" s="205" t="s">
        <v>77</v>
      </c>
      <c r="P11" s="206" t="s">
        <v>78</v>
      </c>
    </row>
    <row r="12" spans="1:16" ht="11.25" customHeight="1">
      <c r="A12" s="128">
        <v>1</v>
      </c>
      <c r="B12" s="129">
        <v>2</v>
      </c>
      <c r="C12" s="129">
        <v>3</v>
      </c>
      <c r="D12" s="129">
        <v>4</v>
      </c>
      <c r="E12" s="129">
        <v>5</v>
      </c>
      <c r="F12" s="129">
        <v>6</v>
      </c>
      <c r="G12" s="129">
        <v>7</v>
      </c>
      <c r="H12" s="129">
        <v>8</v>
      </c>
      <c r="I12" s="129">
        <v>9</v>
      </c>
      <c r="J12" s="129"/>
      <c r="K12" s="129"/>
      <c r="L12" s="129"/>
      <c r="M12" s="129"/>
      <c r="N12" s="130">
        <v>10</v>
      </c>
      <c r="O12" s="207">
        <v>11</v>
      </c>
      <c r="P12" s="208">
        <v>12</v>
      </c>
    </row>
    <row r="13" spans="1:16" ht="3.75" customHeight="1">
      <c r="A13" s="202"/>
      <c r="B13" s="202"/>
      <c r="C13" s="202"/>
      <c r="D13" s="202"/>
      <c r="E13" s="202"/>
      <c r="F13" s="202"/>
      <c r="G13" s="202"/>
      <c r="H13" s="202"/>
      <c r="I13" s="202"/>
      <c r="J13" s="202"/>
      <c r="K13" s="202"/>
      <c r="L13" s="202"/>
      <c r="M13" s="202"/>
      <c r="N13" s="202"/>
      <c r="O13" s="203"/>
      <c r="P13" s="209"/>
    </row>
    <row r="14" spans="1:16" s="214" customFormat="1" ht="12.75" customHeight="1">
      <c r="A14" s="210"/>
      <c r="B14" s="211" t="s">
        <v>41</v>
      </c>
      <c r="C14" s="210"/>
      <c r="D14" s="210" t="s">
        <v>802</v>
      </c>
      <c r="E14" s="210" t="s">
        <v>803</v>
      </c>
      <c r="F14" s="210"/>
      <c r="G14" s="210"/>
      <c r="H14" s="210"/>
      <c r="I14" s="212">
        <f>I15+SUM(I16:I26)</f>
        <v>0</v>
      </c>
      <c r="J14" s="210"/>
      <c r="K14" s="213">
        <f>K15+SUM(K16:K26)</f>
        <v>0</v>
      </c>
      <c r="L14" s="210"/>
      <c r="M14" s="213">
        <f>M15+SUM(M16:M26)</f>
        <v>0</v>
      </c>
      <c r="N14" s="210"/>
      <c r="P14" s="215" t="s">
        <v>163</v>
      </c>
    </row>
    <row r="15" spans="1:16" s="17" customFormat="1" ht="13.5" customHeight="1">
      <c r="A15" s="220" t="s">
        <v>7</v>
      </c>
      <c r="B15" s="220" t="s">
        <v>79</v>
      </c>
      <c r="C15" s="220" t="s">
        <v>165</v>
      </c>
      <c r="D15" s="17" t="s">
        <v>804</v>
      </c>
      <c r="E15" s="221" t="s">
        <v>805</v>
      </c>
      <c r="F15" s="220" t="s">
        <v>267</v>
      </c>
      <c r="G15" s="222">
        <v>570</v>
      </c>
      <c r="H15" s="223"/>
      <c r="I15" s="223">
        <f aca="true" t="shared" si="0" ref="I15:I25">ROUND(G15*H15,2)</f>
        <v>0</v>
      </c>
      <c r="J15" s="224">
        <v>0</v>
      </c>
      <c r="K15" s="222">
        <f aca="true" t="shared" si="1" ref="K15:K25">G15*J15</f>
        <v>0</v>
      </c>
      <c r="L15" s="224">
        <v>0</v>
      </c>
      <c r="M15" s="222">
        <f aca="true" t="shared" si="2" ref="M15:M25">G15*L15</f>
        <v>0</v>
      </c>
      <c r="N15" s="927" t="s">
        <v>108</v>
      </c>
      <c r="O15" s="225">
        <v>4</v>
      </c>
      <c r="P15" s="17" t="s">
        <v>7</v>
      </c>
    </row>
    <row r="16" spans="1:16" s="17" customFormat="1" ht="13.5" customHeight="1">
      <c r="A16" s="220" t="s">
        <v>80</v>
      </c>
      <c r="B16" s="220" t="s">
        <v>79</v>
      </c>
      <c r="C16" s="220" t="s">
        <v>165</v>
      </c>
      <c r="D16" s="17" t="s">
        <v>806</v>
      </c>
      <c r="E16" s="221" t="s">
        <v>807</v>
      </c>
      <c r="F16" s="220" t="s">
        <v>267</v>
      </c>
      <c r="G16" s="222">
        <v>50</v>
      </c>
      <c r="H16" s="223"/>
      <c r="I16" s="223">
        <f t="shared" si="0"/>
        <v>0</v>
      </c>
      <c r="J16" s="224">
        <v>0</v>
      </c>
      <c r="K16" s="222">
        <f t="shared" si="1"/>
        <v>0</v>
      </c>
      <c r="L16" s="224">
        <v>0</v>
      </c>
      <c r="M16" s="222">
        <f t="shared" si="2"/>
        <v>0</v>
      </c>
      <c r="N16" s="927" t="s">
        <v>108</v>
      </c>
      <c r="O16" s="225">
        <v>4</v>
      </c>
      <c r="P16" s="17" t="s">
        <v>7</v>
      </c>
    </row>
    <row r="17" spans="1:16" s="17" customFormat="1" ht="13.5" customHeight="1">
      <c r="A17" s="220" t="s">
        <v>178</v>
      </c>
      <c r="B17" s="220" t="s">
        <v>79</v>
      </c>
      <c r="C17" s="220" t="s">
        <v>165</v>
      </c>
      <c r="D17" s="17" t="s">
        <v>808</v>
      </c>
      <c r="E17" s="221" t="s">
        <v>809</v>
      </c>
      <c r="F17" s="220" t="s">
        <v>167</v>
      </c>
      <c r="G17" s="222">
        <v>50</v>
      </c>
      <c r="H17" s="223"/>
      <c r="I17" s="223">
        <f t="shared" si="0"/>
        <v>0</v>
      </c>
      <c r="J17" s="224">
        <v>0</v>
      </c>
      <c r="K17" s="222">
        <f t="shared" si="1"/>
        <v>0</v>
      </c>
      <c r="L17" s="224">
        <v>0</v>
      </c>
      <c r="M17" s="222">
        <f t="shared" si="2"/>
        <v>0</v>
      </c>
      <c r="N17" s="927" t="s">
        <v>108</v>
      </c>
      <c r="O17" s="225">
        <v>4</v>
      </c>
      <c r="P17" s="17" t="s">
        <v>7</v>
      </c>
    </row>
    <row r="18" spans="1:16" s="17" customFormat="1" ht="13.5" customHeight="1">
      <c r="A18" s="220" t="s">
        <v>171</v>
      </c>
      <c r="B18" s="220" t="s">
        <v>79</v>
      </c>
      <c r="C18" s="220" t="s">
        <v>165</v>
      </c>
      <c r="D18" s="17" t="s">
        <v>810</v>
      </c>
      <c r="E18" s="221" t="s">
        <v>811</v>
      </c>
      <c r="F18" s="220" t="s">
        <v>167</v>
      </c>
      <c r="G18" s="222">
        <v>35</v>
      </c>
      <c r="H18" s="223"/>
      <c r="I18" s="223">
        <f t="shared" si="0"/>
        <v>0</v>
      </c>
      <c r="J18" s="224">
        <v>0</v>
      </c>
      <c r="K18" s="222">
        <f t="shared" si="1"/>
        <v>0</v>
      </c>
      <c r="L18" s="224">
        <v>0</v>
      </c>
      <c r="M18" s="222">
        <f t="shared" si="2"/>
        <v>0</v>
      </c>
      <c r="N18" s="927" t="s">
        <v>108</v>
      </c>
      <c r="O18" s="225">
        <v>4</v>
      </c>
      <c r="P18" s="17" t="s">
        <v>7</v>
      </c>
    </row>
    <row r="19" spans="1:16" s="17" customFormat="1" ht="13.5" customHeight="1">
      <c r="A19" s="220" t="s">
        <v>190</v>
      </c>
      <c r="B19" s="220" t="s">
        <v>79</v>
      </c>
      <c r="C19" s="220" t="s">
        <v>165</v>
      </c>
      <c r="D19" s="17" t="s">
        <v>812</v>
      </c>
      <c r="E19" s="221" t="s">
        <v>813</v>
      </c>
      <c r="F19" s="220" t="s">
        <v>267</v>
      </c>
      <c r="G19" s="222">
        <v>185</v>
      </c>
      <c r="H19" s="223"/>
      <c r="I19" s="223">
        <f t="shared" si="0"/>
        <v>0</v>
      </c>
      <c r="J19" s="224">
        <v>0</v>
      </c>
      <c r="K19" s="222">
        <f t="shared" si="1"/>
        <v>0</v>
      </c>
      <c r="L19" s="224">
        <v>0</v>
      </c>
      <c r="M19" s="222">
        <f t="shared" si="2"/>
        <v>0</v>
      </c>
      <c r="N19" s="927" t="s">
        <v>108</v>
      </c>
      <c r="O19" s="225">
        <v>4</v>
      </c>
      <c r="P19" s="17" t="s">
        <v>7</v>
      </c>
    </row>
    <row r="20" spans="1:16" s="17" customFormat="1" ht="13.5" customHeight="1">
      <c r="A20" s="220" t="s">
        <v>196</v>
      </c>
      <c r="B20" s="220" t="s">
        <v>79</v>
      </c>
      <c r="C20" s="220" t="s">
        <v>165</v>
      </c>
      <c r="D20" s="17" t="s">
        <v>814</v>
      </c>
      <c r="E20" s="221" t="s">
        <v>815</v>
      </c>
      <c r="F20" s="220" t="s">
        <v>267</v>
      </c>
      <c r="G20" s="222">
        <v>450</v>
      </c>
      <c r="H20" s="223"/>
      <c r="I20" s="223">
        <f t="shared" si="0"/>
        <v>0</v>
      </c>
      <c r="J20" s="224">
        <v>0</v>
      </c>
      <c r="K20" s="222">
        <f t="shared" si="1"/>
        <v>0</v>
      </c>
      <c r="L20" s="224">
        <v>0</v>
      </c>
      <c r="M20" s="222">
        <f t="shared" si="2"/>
        <v>0</v>
      </c>
      <c r="N20" s="927" t="s">
        <v>108</v>
      </c>
      <c r="O20" s="225">
        <v>4</v>
      </c>
      <c r="P20" s="17" t="s">
        <v>7</v>
      </c>
    </row>
    <row r="21" spans="1:16" s="17" customFormat="1" ht="13.5" customHeight="1">
      <c r="A21" s="220" t="s">
        <v>201</v>
      </c>
      <c r="B21" s="220" t="s">
        <v>79</v>
      </c>
      <c r="C21" s="220" t="s">
        <v>165</v>
      </c>
      <c r="D21" s="17" t="s">
        <v>816</v>
      </c>
      <c r="E21" s="221" t="s">
        <v>817</v>
      </c>
      <c r="F21" s="220" t="s">
        <v>267</v>
      </c>
      <c r="G21" s="222">
        <v>120</v>
      </c>
      <c r="H21" s="223"/>
      <c r="I21" s="223">
        <f t="shared" si="0"/>
        <v>0</v>
      </c>
      <c r="J21" s="224">
        <v>0</v>
      </c>
      <c r="K21" s="222">
        <f t="shared" si="1"/>
        <v>0</v>
      </c>
      <c r="L21" s="224">
        <v>0</v>
      </c>
      <c r="M21" s="222">
        <f t="shared" si="2"/>
        <v>0</v>
      </c>
      <c r="N21" s="927" t="s">
        <v>108</v>
      </c>
      <c r="O21" s="225">
        <v>4</v>
      </c>
      <c r="P21" s="17" t="s">
        <v>7</v>
      </c>
    </row>
    <row r="22" spans="1:16" s="17" customFormat="1" ht="13.5" customHeight="1">
      <c r="A22" s="220" t="s">
        <v>204</v>
      </c>
      <c r="B22" s="220" t="s">
        <v>79</v>
      </c>
      <c r="C22" s="220" t="s">
        <v>165</v>
      </c>
      <c r="D22" s="17" t="s">
        <v>818</v>
      </c>
      <c r="E22" s="221" t="s">
        <v>819</v>
      </c>
      <c r="F22" s="220" t="s">
        <v>167</v>
      </c>
      <c r="G22" s="222">
        <v>6</v>
      </c>
      <c r="H22" s="223"/>
      <c r="I22" s="223">
        <f t="shared" si="0"/>
        <v>0</v>
      </c>
      <c r="J22" s="224">
        <v>0</v>
      </c>
      <c r="K22" s="222">
        <f t="shared" si="1"/>
        <v>0</v>
      </c>
      <c r="L22" s="224">
        <v>0</v>
      </c>
      <c r="M22" s="222">
        <f t="shared" si="2"/>
        <v>0</v>
      </c>
      <c r="N22" s="927" t="s">
        <v>108</v>
      </c>
      <c r="O22" s="225">
        <v>4</v>
      </c>
      <c r="P22" s="17" t="s">
        <v>7</v>
      </c>
    </row>
    <row r="23" spans="1:16" s="17" customFormat="1" ht="13.5" customHeight="1">
      <c r="A23" s="220" t="s">
        <v>210</v>
      </c>
      <c r="B23" s="220" t="s">
        <v>79</v>
      </c>
      <c r="C23" s="220" t="s">
        <v>165</v>
      </c>
      <c r="D23" s="17" t="s">
        <v>820</v>
      </c>
      <c r="E23" s="221" t="s">
        <v>821</v>
      </c>
      <c r="F23" s="220" t="s">
        <v>167</v>
      </c>
      <c r="G23" s="222">
        <v>22</v>
      </c>
      <c r="H23" s="223"/>
      <c r="I23" s="223">
        <f t="shared" si="0"/>
        <v>0</v>
      </c>
      <c r="J23" s="224">
        <v>0</v>
      </c>
      <c r="K23" s="222">
        <f t="shared" si="1"/>
        <v>0</v>
      </c>
      <c r="L23" s="224">
        <v>0</v>
      </c>
      <c r="M23" s="222">
        <f t="shared" si="2"/>
        <v>0</v>
      </c>
      <c r="N23" s="927" t="s">
        <v>108</v>
      </c>
      <c r="O23" s="225">
        <v>4</v>
      </c>
      <c r="P23" s="17" t="s">
        <v>7</v>
      </c>
    </row>
    <row r="24" spans="1:16" s="17" customFormat="1" ht="13.5" customHeight="1">
      <c r="A24" s="220" t="s">
        <v>255</v>
      </c>
      <c r="B24" s="220" t="s">
        <v>79</v>
      </c>
      <c r="C24" s="220" t="s">
        <v>165</v>
      </c>
      <c r="D24" s="17" t="s">
        <v>822</v>
      </c>
      <c r="E24" s="221" t="s">
        <v>823</v>
      </c>
      <c r="F24" s="220" t="s">
        <v>167</v>
      </c>
      <c r="G24" s="222">
        <v>4</v>
      </c>
      <c r="H24" s="223"/>
      <c r="I24" s="223">
        <f t="shared" si="0"/>
        <v>0</v>
      </c>
      <c r="J24" s="224">
        <v>0</v>
      </c>
      <c r="K24" s="222">
        <f t="shared" si="1"/>
        <v>0</v>
      </c>
      <c r="L24" s="224">
        <v>0</v>
      </c>
      <c r="M24" s="222">
        <f t="shared" si="2"/>
        <v>0</v>
      </c>
      <c r="N24" s="927" t="s">
        <v>108</v>
      </c>
      <c r="O24" s="225">
        <v>4</v>
      </c>
      <c r="P24" s="17" t="s">
        <v>7</v>
      </c>
    </row>
    <row r="25" spans="1:16" s="17" customFormat="1" ht="13.5" customHeight="1">
      <c r="A25" s="220" t="s">
        <v>260</v>
      </c>
      <c r="B25" s="220" t="s">
        <v>79</v>
      </c>
      <c r="C25" s="220" t="s">
        <v>165</v>
      </c>
      <c r="D25" s="17" t="s">
        <v>824</v>
      </c>
      <c r="E25" s="221" t="s">
        <v>825</v>
      </c>
      <c r="F25" s="220" t="s">
        <v>167</v>
      </c>
      <c r="G25" s="222">
        <v>15</v>
      </c>
      <c r="H25" s="223"/>
      <c r="I25" s="223">
        <f t="shared" si="0"/>
        <v>0</v>
      </c>
      <c r="J25" s="224">
        <v>0</v>
      </c>
      <c r="K25" s="222">
        <f t="shared" si="1"/>
        <v>0</v>
      </c>
      <c r="L25" s="224">
        <v>0</v>
      </c>
      <c r="M25" s="222">
        <f t="shared" si="2"/>
        <v>0</v>
      </c>
      <c r="N25" s="927" t="s">
        <v>108</v>
      </c>
      <c r="O25" s="225">
        <v>4</v>
      </c>
      <c r="P25" s="17" t="s">
        <v>7</v>
      </c>
    </row>
    <row r="26" spans="2:16" s="214" customFormat="1" ht="12.75" customHeight="1">
      <c r="B26" s="216" t="s">
        <v>41</v>
      </c>
      <c r="D26" s="217" t="s">
        <v>826</v>
      </c>
      <c r="E26" s="217" t="s">
        <v>827</v>
      </c>
      <c r="I26" s="218">
        <f>SUM(I27:I48)</f>
        <v>0</v>
      </c>
      <c r="K26" s="219">
        <f>SUM(K27:K48)</f>
        <v>0</v>
      </c>
      <c r="M26" s="219">
        <f>SUM(M27:M48)</f>
        <v>0</v>
      </c>
      <c r="P26" s="217" t="s">
        <v>7</v>
      </c>
    </row>
    <row r="27" spans="1:16" s="17" customFormat="1" ht="13.5" customHeight="1">
      <c r="A27" s="220" t="s">
        <v>264</v>
      </c>
      <c r="B27" s="220" t="s">
        <v>79</v>
      </c>
      <c r="C27" s="220" t="s">
        <v>165</v>
      </c>
      <c r="D27" s="17" t="s">
        <v>828</v>
      </c>
      <c r="E27" s="221" t="s">
        <v>829</v>
      </c>
      <c r="F27" s="220" t="s">
        <v>267</v>
      </c>
      <c r="G27" s="222">
        <v>185</v>
      </c>
      <c r="H27" s="223"/>
      <c r="I27" s="223">
        <f aca="true" t="shared" si="3" ref="I27:I48">ROUND(G27*H27,2)</f>
        <v>0</v>
      </c>
      <c r="J27" s="224">
        <v>0</v>
      </c>
      <c r="K27" s="222">
        <f aca="true" t="shared" si="4" ref="K27:K48">G27*J27</f>
        <v>0</v>
      </c>
      <c r="L27" s="224">
        <v>0</v>
      </c>
      <c r="M27" s="222">
        <f aca="true" t="shared" si="5" ref="M27:M48">G27*L27</f>
        <v>0</v>
      </c>
      <c r="N27" s="927" t="s">
        <v>108</v>
      </c>
      <c r="O27" s="225">
        <v>4</v>
      </c>
      <c r="P27" s="17" t="s">
        <v>80</v>
      </c>
    </row>
    <row r="28" spans="1:16" s="17" customFormat="1" ht="13.5" customHeight="1">
      <c r="A28" s="220" t="s">
        <v>268</v>
      </c>
      <c r="B28" s="220" t="s">
        <v>79</v>
      </c>
      <c r="C28" s="220" t="s">
        <v>165</v>
      </c>
      <c r="D28" s="17" t="s">
        <v>830</v>
      </c>
      <c r="E28" s="221" t="s">
        <v>831</v>
      </c>
      <c r="F28" s="220" t="s">
        <v>267</v>
      </c>
      <c r="G28" s="222">
        <v>450</v>
      </c>
      <c r="H28" s="223"/>
      <c r="I28" s="223">
        <f t="shared" si="3"/>
        <v>0</v>
      </c>
      <c r="J28" s="224">
        <v>0</v>
      </c>
      <c r="K28" s="222">
        <f t="shared" si="4"/>
        <v>0</v>
      </c>
      <c r="L28" s="224">
        <v>0</v>
      </c>
      <c r="M28" s="222">
        <f t="shared" si="5"/>
        <v>0</v>
      </c>
      <c r="N28" s="927" t="s">
        <v>108</v>
      </c>
      <c r="O28" s="225">
        <v>4</v>
      </c>
      <c r="P28" s="17" t="s">
        <v>80</v>
      </c>
    </row>
    <row r="29" spans="1:16" s="17" customFormat="1" ht="13.5" customHeight="1">
      <c r="A29" s="220" t="s">
        <v>275</v>
      </c>
      <c r="B29" s="220" t="s">
        <v>79</v>
      </c>
      <c r="C29" s="220" t="s">
        <v>165</v>
      </c>
      <c r="D29" s="17" t="s">
        <v>832</v>
      </c>
      <c r="E29" s="221" t="s">
        <v>833</v>
      </c>
      <c r="F29" s="220" t="s">
        <v>267</v>
      </c>
      <c r="G29" s="222">
        <v>120</v>
      </c>
      <c r="H29" s="223"/>
      <c r="I29" s="223">
        <f t="shared" si="3"/>
        <v>0</v>
      </c>
      <c r="J29" s="224">
        <v>0</v>
      </c>
      <c r="K29" s="222">
        <f t="shared" si="4"/>
        <v>0</v>
      </c>
      <c r="L29" s="224">
        <v>0</v>
      </c>
      <c r="M29" s="222">
        <f t="shared" si="5"/>
        <v>0</v>
      </c>
      <c r="N29" s="927" t="s">
        <v>108</v>
      </c>
      <c r="O29" s="225">
        <v>4</v>
      </c>
      <c r="P29" s="17" t="s">
        <v>80</v>
      </c>
    </row>
    <row r="30" spans="1:16" s="17" customFormat="1" ht="13.5" customHeight="1">
      <c r="A30" s="220" t="s">
        <v>277</v>
      </c>
      <c r="B30" s="220" t="s">
        <v>79</v>
      </c>
      <c r="C30" s="220" t="s">
        <v>165</v>
      </c>
      <c r="D30" s="17" t="s">
        <v>834</v>
      </c>
      <c r="E30" s="221" t="s">
        <v>835</v>
      </c>
      <c r="F30" s="220" t="s">
        <v>167</v>
      </c>
      <c r="G30" s="222">
        <v>50</v>
      </c>
      <c r="H30" s="223"/>
      <c r="I30" s="223">
        <f t="shared" si="3"/>
        <v>0</v>
      </c>
      <c r="J30" s="224">
        <v>0</v>
      </c>
      <c r="K30" s="222">
        <f t="shared" si="4"/>
        <v>0</v>
      </c>
      <c r="L30" s="224">
        <v>0</v>
      </c>
      <c r="M30" s="222">
        <f t="shared" si="5"/>
        <v>0</v>
      </c>
      <c r="N30" s="927" t="s">
        <v>108</v>
      </c>
      <c r="O30" s="225">
        <v>4</v>
      </c>
      <c r="P30" s="17" t="s">
        <v>80</v>
      </c>
    </row>
    <row r="31" spans="1:16" s="17" customFormat="1" ht="13.5" customHeight="1">
      <c r="A31" s="220" t="s">
        <v>282</v>
      </c>
      <c r="B31" s="220" t="s">
        <v>79</v>
      </c>
      <c r="C31" s="220" t="s">
        <v>165</v>
      </c>
      <c r="D31" s="17" t="s">
        <v>836</v>
      </c>
      <c r="E31" s="221" t="s">
        <v>837</v>
      </c>
      <c r="F31" s="220" t="s">
        <v>748</v>
      </c>
      <c r="G31" s="222">
        <v>20</v>
      </c>
      <c r="H31" s="223"/>
      <c r="I31" s="223">
        <f t="shared" si="3"/>
        <v>0</v>
      </c>
      <c r="J31" s="224">
        <v>0</v>
      </c>
      <c r="K31" s="222">
        <f t="shared" si="4"/>
        <v>0</v>
      </c>
      <c r="L31" s="224">
        <v>0</v>
      </c>
      <c r="M31" s="222">
        <f t="shared" si="5"/>
        <v>0</v>
      </c>
      <c r="N31" s="927" t="s">
        <v>108</v>
      </c>
      <c r="O31" s="225">
        <v>4</v>
      </c>
      <c r="P31" s="17" t="s">
        <v>80</v>
      </c>
    </row>
    <row r="32" spans="1:16" s="17" customFormat="1" ht="13.5" customHeight="1">
      <c r="A32" s="220" t="s">
        <v>285</v>
      </c>
      <c r="B32" s="220" t="s">
        <v>79</v>
      </c>
      <c r="C32" s="220" t="s">
        <v>165</v>
      </c>
      <c r="D32" s="17" t="s">
        <v>838</v>
      </c>
      <c r="E32" s="221" t="s">
        <v>839</v>
      </c>
      <c r="F32" s="220" t="s">
        <v>748</v>
      </c>
      <c r="G32" s="222">
        <v>634</v>
      </c>
      <c r="H32" s="223"/>
      <c r="I32" s="223">
        <f t="shared" si="3"/>
        <v>0</v>
      </c>
      <c r="J32" s="224">
        <v>0</v>
      </c>
      <c r="K32" s="222">
        <f t="shared" si="4"/>
        <v>0</v>
      </c>
      <c r="L32" s="224">
        <v>0</v>
      </c>
      <c r="M32" s="222">
        <f t="shared" si="5"/>
        <v>0</v>
      </c>
      <c r="N32" s="927" t="s">
        <v>108</v>
      </c>
      <c r="O32" s="225">
        <v>4</v>
      </c>
      <c r="P32" s="17" t="s">
        <v>80</v>
      </c>
    </row>
    <row r="33" spans="1:16" s="17" customFormat="1" ht="13.5" customHeight="1">
      <c r="A33" s="220" t="s">
        <v>290</v>
      </c>
      <c r="B33" s="220" t="s">
        <v>79</v>
      </c>
      <c r="C33" s="220" t="s">
        <v>165</v>
      </c>
      <c r="D33" s="17" t="s">
        <v>840</v>
      </c>
      <c r="E33" s="221" t="s">
        <v>841</v>
      </c>
      <c r="F33" s="220" t="s">
        <v>167</v>
      </c>
      <c r="G33" s="222">
        <v>1</v>
      </c>
      <c r="H33" s="223"/>
      <c r="I33" s="223">
        <f t="shared" si="3"/>
        <v>0</v>
      </c>
      <c r="J33" s="224">
        <v>0</v>
      </c>
      <c r="K33" s="222">
        <f t="shared" si="4"/>
        <v>0</v>
      </c>
      <c r="L33" s="224">
        <v>0</v>
      </c>
      <c r="M33" s="222">
        <f t="shared" si="5"/>
        <v>0</v>
      </c>
      <c r="N33" s="927" t="s">
        <v>108</v>
      </c>
      <c r="O33" s="225">
        <v>4</v>
      </c>
      <c r="P33" s="17" t="s">
        <v>80</v>
      </c>
    </row>
    <row r="34" spans="1:16" s="17" customFormat="1" ht="13.5" customHeight="1">
      <c r="A34" s="220" t="s">
        <v>294</v>
      </c>
      <c r="B34" s="220" t="s">
        <v>79</v>
      </c>
      <c r="C34" s="220" t="s">
        <v>165</v>
      </c>
      <c r="D34" s="17" t="s">
        <v>842</v>
      </c>
      <c r="E34" s="221" t="s">
        <v>843</v>
      </c>
      <c r="F34" s="220" t="s">
        <v>167</v>
      </c>
      <c r="G34" s="222">
        <v>5</v>
      </c>
      <c r="H34" s="223"/>
      <c r="I34" s="223">
        <f t="shared" si="3"/>
        <v>0</v>
      </c>
      <c r="J34" s="224">
        <v>0</v>
      </c>
      <c r="K34" s="222">
        <f t="shared" si="4"/>
        <v>0</v>
      </c>
      <c r="L34" s="224">
        <v>0</v>
      </c>
      <c r="M34" s="222">
        <f t="shared" si="5"/>
        <v>0</v>
      </c>
      <c r="N34" s="927" t="s">
        <v>108</v>
      </c>
      <c r="O34" s="225">
        <v>4</v>
      </c>
      <c r="P34" s="17" t="s">
        <v>80</v>
      </c>
    </row>
    <row r="35" spans="1:16" s="17" customFormat="1" ht="13.5" customHeight="1">
      <c r="A35" s="220" t="s">
        <v>295</v>
      </c>
      <c r="B35" s="220" t="s">
        <v>79</v>
      </c>
      <c r="C35" s="220" t="s">
        <v>165</v>
      </c>
      <c r="D35" s="17" t="s">
        <v>844</v>
      </c>
      <c r="E35" s="221" t="s">
        <v>845</v>
      </c>
      <c r="F35" s="220" t="s">
        <v>167</v>
      </c>
      <c r="G35" s="222">
        <v>2</v>
      </c>
      <c r="H35" s="223"/>
      <c r="I35" s="223">
        <f t="shared" si="3"/>
        <v>0</v>
      </c>
      <c r="J35" s="224">
        <v>0</v>
      </c>
      <c r="K35" s="222">
        <f t="shared" si="4"/>
        <v>0</v>
      </c>
      <c r="L35" s="224">
        <v>0</v>
      </c>
      <c r="M35" s="222">
        <f t="shared" si="5"/>
        <v>0</v>
      </c>
      <c r="N35" s="927" t="s">
        <v>108</v>
      </c>
      <c r="O35" s="225">
        <v>4</v>
      </c>
      <c r="P35" s="17" t="s">
        <v>80</v>
      </c>
    </row>
    <row r="36" spans="1:16" s="17" customFormat="1" ht="13.5" customHeight="1">
      <c r="A36" s="220" t="s">
        <v>298</v>
      </c>
      <c r="B36" s="220" t="s">
        <v>79</v>
      </c>
      <c r="C36" s="220" t="s">
        <v>165</v>
      </c>
      <c r="D36" s="17" t="s">
        <v>846</v>
      </c>
      <c r="E36" s="221" t="s">
        <v>847</v>
      </c>
      <c r="F36" s="220" t="s">
        <v>167</v>
      </c>
      <c r="G36" s="222">
        <v>11</v>
      </c>
      <c r="H36" s="223"/>
      <c r="I36" s="223">
        <f t="shared" si="3"/>
        <v>0</v>
      </c>
      <c r="J36" s="224">
        <v>0</v>
      </c>
      <c r="K36" s="222">
        <f t="shared" si="4"/>
        <v>0</v>
      </c>
      <c r="L36" s="224">
        <v>0</v>
      </c>
      <c r="M36" s="222">
        <f t="shared" si="5"/>
        <v>0</v>
      </c>
      <c r="N36" s="927" t="s">
        <v>108</v>
      </c>
      <c r="O36" s="225">
        <v>4</v>
      </c>
      <c r="P36" s="17" t="s">
        <v>80</v>
      </c>
    </row>
    <row r="37" spans="1:16" s="17" customFormat="1" ht="13.5" customHeight="1">
      <c r="A37" s="220" t="s">
        <v>301</v>
      </c>
      <c r="B37" s="220" t="s">
        <v>79</v>
      </c>
      <c r="C37" s="220" t="s">
        <v>165</v>
      </c>
      <c r="D37" s="17" t="s">
        <v>848</v>
      </c>
      <c r="E37" s="221" t="s">
        <v>849</v>
      </c>
      <c r="F37" s="220" t="s">
        <v>167</v>
      </c>
      <c r="G37" s="222">
        <v>22</v>
      </c>
      <c r="H37" s="223"/>
      <c r="I37" s="223">
        <f t="shared" si="3"/>
        <v>0</v>
      </c>
      <c r="J37" s="224">
        <v>0</v>
      </c>
      <c r="K37" s="222">
        <f t="shared" si="4"/>
        <v>0</v>
      </c>
      <c r="L37" s="224">
        <v>0</v>
      </c>
      <c r="M37" s="222">
        <f t="shared" si="5"/>
        <v>0</v>
      </c>
      <c r="N37" s="927" t="s">
        <v>108</v>
      </c>
      <c r="O37" s="225">
        <v>4</v>
      </c>
      <c r="P37" s="17" t="s">
        <v>80</v>
      </c>
    </row>
    <row r="38" spans="1:16" s="17" customFormat="1" ht="13.5" customHeight="1">
      <c r="A38" s="220" t="s">
        <v>305</v>
      </c>
      <c r="B38" s="220" t="s">
        <v>79</v>
      </c>
      <c r="C38" s="220" t="s">
        <v>165</v>
      </c>
      <c r="D38" s="17" t="s">
        <v>850</v>
      </c>
      <c r="E38" s="221" t="s">
        <v>851</v>
      </c>
      <c r="F38" s="220" t="s">
        <v>167</v>
      </c>
      <c r="G38" s="222">
        <v>22</v>
      </c>
      <c r="H38" s="223"/>
      <c r="I38" s="223">
        <f t="shared" si="3"/>
        <v>0</v>
      </c>
      <c r="J38" s="224">
        <v>0</v>
      </c>
      <c r="K38" s="222">
        <f t="shared" si="4"/>
        <v>0</v>
      </c>
      <c r="L38" s="224">
        <v>0</v>
      </c>
      <c r="M38" s="222">
        <f t="shared" si="5"/>
        <v>0</v>
      </c>
      <c r="N38" s="927" t="s">
        <v>108</v>
      </c>
      <c r="O38" s="225">
        <v>4</v>
      </c>
      <c r="P38" s="17" t="s">
        <v>80</v>
      </c>
    </row>
    <row r="39" spans="1:16" s="17" customFormat="1" ht="13.5" customHeight="1">
      <c r="A39" s="220" t="s">
        <v>308</v>
      </c>
      <c r="B39" s="220" t="s">
        <v>79</v>
      </c>
      <c r="C39" s="220" t="s">
        <v>165</v>
      </c>
      <c r="D39" s="17" t="s">
        <v>852</v>
      </c>
      <c r="E39" s="221" t="s">
        <v>853</v>
      </c>
      <c r="F39" s="220" t="s">
        <v>854</v>
      </c>
      <c r="G39" s="222">
        <v>16</v>
      </c>
      <c r="H39" s="223"/>
      <c r="I39" s="223">
        <f t="shared" si="3"/>
        <v>0</v>
      </c>
      <c r="J39" s="224">
        <v>0</v>
      </c>
      <c r="K39" s="222">
        <f t="shared" si="4"/>
        <v>0</v>
      </c>
      <c r="L39" s="224">
        <v>0</v>
      </c>
      <c r="M39" s="222">
        <f t="shared" si="5"/>
        <v>0</v>
      </c>
      <c r="N39" s="927" t="s">
        <v>108</v>
      </c>
      <c r="O39" s="225">
        <v>4</v>
      </c>
      <c r="P39" s="17" t="s">
        <v>80</v>
      </c>
    </row>
    <row r="40" spans="1:16" s="17" customFormat="1" ht="13.5" customHeight="1">
      <c r="A40" s="220" t="s">
        <v>317</v>
      </c>
      <c r="B40" s="220" t="s">
        <v>79</v>
      </c>
      <c r="C40" s="220" t="s">
        <v>165</v>
      </c>
      <c r="D40" s="17" t="s">
        <v>855</v>
      </c>
      <c r="E40" s="221" t="s">
        <v>856</v>
      </c>
      <c r="F40" s="220" t="s">
        <v>854</v>
      </c>
      <c r="G40" s="222">
        <v>8</v>
      </c>
      <c r="H40" s="223"/>
      <c r="I40" s="223">
        <f t="shared" si="3"/>
        <v>0</v>
      </c>
      <c r="J40" s="224">
        <v>0</v>
      </c>
      <c r="K40" s="222">
        <f t="shared" si="4"/>
        <v>0</v>
      </c>
      <c r="L40" s="224">
        <v>0</v>
      </c>
      <c r="M40" s="222">
        <f t="shared" si="5"/>
        <v>0</v>
      </c>
      <c r="N40" s="927" t="s">
        <v>108</v>
      </c>
      <c r="O40" s="225">
        <v>4</v>
      </c>
      <c r="P40" s="17" t="s">
        <v>80</v>
      </c>
    </row>
    <row r="41" spans="1:16" s="17" customFormat="1" ht="13.5" customHeight="1">
      <c r="A41" s="220" t="s">
        <v>327</v>
      </c>
      <c r="B41" s="220" t="s">
        <v>79</v>
      </c>
      <c r="C41" s="220" t="s">
        <v>165</v>
      </c>
      <c r="D41" s="17" t="s">
        <v>857</v>
      </c>
      <c r="E41" s="221" t="s">
        <v>858</v>
      </c>
      <c r="F41" s="220" t="s">
        <v>854</v>
      </c>
      <c r="G41" s="222">
        <v>16</v>
      </c>
      <c r="H41" s="223"/>
      <c r="I41" s="223">
        <f t="shared" si="3"/>
        <v>0</v>
      </c>
      <c r="J41" s="224">
        <v>0</v>
      </c>
      <c r="K41" s="222">
        <f t="shared" si="4"/>
        <v>0</v>
      </c>
      <c r="L41" s="224">
        <v>0</v>
      </c>
      <c r="M41" s="222">
        <f t="shared" si="5"/>
        <v>0</v>
      </c>
      <c r="N41" s="927" t="s">
        <v>108</v>
      </c>
      <c r="O41" s="225">
        <v>4</v>
      </c>
      <c r="P41" s="17" t="s">
        <v>80</v>
      </c>
    </row>
    <row r="42" spans="1:16" s="17" customFormat="1" ht="13.5" customHeight="1">
      <c r="A42" s="220" t="s">
        <v>341</v>
      </c>
      <c r="B42" s="220" t="s">
        <v>79</v>
      </c>
      <c r="C42" s="220" t="s">
        <v>165</v>
      </c>
      <c r="D42" s="17" t="s">
        <v>859</v>
      </c>
      <c r="E42" s="221" t="s">
        <v>860</v>
      </c>
      <c r="F42" s="220" t="s">
        <v>854</v>
      </c>
      <c r="G42" s="222">
        <v>16</v>
      </c>
      <c r="H42" s="223"/>
      <c r="I42" s="223">
        <f t="shared" si="3"/>
        <v>0</v>
      </c>
      <c r="J42" s="224">
        <v>0</v>
      </c>
      <c r="K42" s="222">
        <f t="shared" si="4"/>
        <v>0</v>
      </c>
      <c r="L42" s="224">
        <v>0</v>
      </c>
      <c r="M42" s="222">
        <f t="shared" si="5"/>
        <v>0</v>
      </c>
      <c r="N42" s="927" t="s">
        <v>108</v>
      </c>
      <c r="O42" s="225">
        <v>4</v>
      </c>
      <c r="P42" s="17" t="s">
        <v>80</v>
      </c>
    </row>
    <row r="43" spans="1:16" s="17" customFormat="1" ht="13.5" customHeight="1">
      <c r="A43" s="220" t="s">
        <v>347</v>
      </c>
      <c r="B43" s="220" t="s">
        <v>79</v>
      </c>
      <c r="C43" s="220" t="s">
        <v>165</v>
      </c>
      <c r="D43" s="17" t="s">
        <v>861</v>
      </c>
      <c r="E43" s="221" t="s">
        <v>862</v>
      </c>
      <c r="F43" s="220" t="s">
        <v>854</v>
      </c>
      <c r="G43" s="222">
        <v>16</v>
      </c>
      <c r="H43" s="223"/>
      <c r="I43" s="223">
        <f t="shared" si="3"/>
        <v>0</v>
      </c>
      <c r="J43" s="224">
        <v>0</v>
      </c>
      <c r="K43" s="222">
        <f t="shared" si="4"/>
        <v>0</v>
      </c>
      <c r="L43" s="224">
        <v>0</v>
      </c>
      <c r="M43" s="222">
        <f t="shared" si="5"/>
        <v>0</v>
      </c>
      <c r="N43" s="927" t="s">
        <v>108</v>
      </c>
      <c r="O43" s="225">
        <v>4</v>
      </c>
      <c r="P43" s="17" t="s">
        <v>80</v>
      </c>
    </row>
    <row r="44" spans="1:16" s="17" customFormat="1" ht="13.5" customHeight="1">
      <c r="A44" s="220" t="s">
        <v>352</v>
      </c>
      <c r="B44" s="220" t="s">
        <v>79</v>
      </c>
      <c r="C44" s="220" t="s">
        <v>165</v>
      </c>
      <c r="D44" s="17" t="s">
        <v>863</v>
      </c>
      <c r="E44" s="221" t="s">
        <v>864</v>
      </c>
      <c r="F44" s="220" t="s">
        <v>167</v>
      </c>
      <c r="G44" s="222">
        <v>7</v>
      </c>
      <c r="H44" s="223"/>
      <c r="I44" s="223">
        <f t="shared" si="3"/>
        <v>0</v>
      </c>
      <c r="J44" s="224">
        <v>0</v>
      </c>
      <c r="K44" s="222">
        <f t="shared" si="4"/>
        <v>0</v>
      </c>
      <c r="L44" s="224">
        <v>0</v>
      </c>
      <c r="M44" s="222">
        <f t="shared" si="5"/>
        <v>0</v>
      </c>
      <c r="N44" s="927" t="s">
        <v>108</v>
      </c>
      <c r="O44" s="225">
        <v>4</v>
      </c>
      <c r="P44" s="17" t="s">
        <v>80</v>
      </c>
    </row>
    <row r="45" spans="1:16" s="17" customFormat="1" ht="13.5" customHeight="1">
      <c r="A45" s="220" t="s">
        <v>358</v>
      </c>
      <c r="B45" s="220" t="s">
        <v>79</v>
      </c>
      <c r="C45" s="220" t="s">
        <v>165</v>
      </c>
      <c r="D45" s="17" t="s">
        <v>865</v>
      </c>
      <c r="E45" s="221" t="s">
        <v>866</v>
      </c>
      <c r="F45" s="220" t="s">
        <v>167</v>
      </c>
      <c r="G45" s="222">
        <v>7</v>
      </c>
      <c r="H45" s="223"/>
      <c r="I45" s="223">
        <f t="shared" si="3"/>
        <v>0</v>
      </c>
      <c r="J45" s="224">
        <v>0</v>
      </c>
      <c r="K45" s="222">
        <f t="shared" si="4"/>
        <v>0</v>
      </c>
      <c r="L45" s="224">
        <v>0</v>
      </c>
      <c r="M45" s="222">
        <f t="shared" si="5"/>
        <v>0</v>
      </c>
      <c r="N45" s="927" t="s">
        <v>108</v>
      </c>
      <c r="O45" s="225">
        <v>4</v>
      </c>
      <c r="P45" s="17" t="s">
        <v>80</v>
      </c>
    </row>
    <row r="46" spans="1:16" s="17" customFormat="1" ht="13.5" customHeight="1">
      <c r="A46" s="220" t="s">
        <v>363</v>
      </c>
      <c r="B46" s="220" t="s">
        <v>79</v>
      </c>
      <c r="C46" s="220" t="s">
        <v>165</v>
      </c>
      <c r="D46" s="17" t="s">
        <v>867</v>
      </c>
      <c r="E46" s="221" t="s">
        <v>868</v>
      </c>
      <c r="F46" s="220" t="s">
        <v>167</v>
      </c>
      <c r="G46" s="222">
        <v>4</v>
      </c>
      <c r="H46" s="223"/>
      <c r="I46" s="223">
        <f t="shared" si="3"/>
        <v>0</v>
      </c>
      <c r="J46" s="224">
        <v>0</v>
      </c>
      <c r="K46" s="222">
        <f t="shared" si="4"/>
        <v>0</v>
      </c>
      <c r="L46" s="224">
        <v>0</v>
      </c>
      <c r="M46" s="222">
        <f t="shared" si="5"/>
        <v>0</v>
      </c>
      <c r="N46" s="927" t="s">
        <v>108</v>
      </c>
      <c r="O46" s="225">
        <v>4</v>
      </c>
      <c r="P46" s="17" t="s">
        <v>80</v>
      </c>
    </row>
    <row r="47" spans="1:16" s="17" customFormat="1" ht="13.5" customHeight="1">
      <c r="A47" s="220" t="s">
        <v>370</v>
      </c>
      <c r="B47" s="220" t="s">
        <v>79</v>
      </c>
      <c r="C47" s="220" t="s">
        <v>165</v>
      </c>
      <c r="D47" s="17" t="s">
        <v>869</v>
      </c>
      <c r="E47" s="221" t="s">
        <v>870</v>
      </c>
      <c r="F47" s="220" t="s">
        <v>854</v>
      </c>
      <c r="G47" s="222">
        <v>120</v>
      </c>
      <c r="H47" s="223"/>
      <c r="I47" s="223">
        <f t="shared" si="3"/>
        <v>0</v>
      </c>
      <c r="J47" s="224">
        <v>0</v>
      </c>
      <c r="K47" s="222">
        <f t="shared" si="4"/>
        <v>0</v>
      </c>
      <c r="L47" s="224">
        <v>0</v>
      </c>
      <c r="M47" s="222">
        <f t="shared" si="5"/>
        <v>0</v>
      </c>
      <c r="N47" s="927" t="s">
        <v>108</v>
      </c>
      <c r="O47" s="225">
        <v>4</v>
      </c>
      <c r="P47" s="17" t="s">
        <v>80</v>
      </c>
    </row>
    <row r="48" spans="1:16" s="17" customFormat="1" ht="13.5" customHeight="1">
      <c r="A48" s="220" t="s">
        <v>376</v>
      </c>
      <c r="B48" s="220" t="s">
        <v>79</v>
      </c>
      <c r="C48" s="220" t="s">
        <v>165</v>
      </c>
      <c r="D48" s="17" t="s">
        <v>871</v>
      </c>
      <c r="E48" s="221" t="s">
        <v>872</v>
      </c>
      <c r="F48" s="220" t="s">
        <v>167</v>
      </c>
      <c r="G48" s="222">
        <v>15</v>
      </c>
      <c r="H48" s="223"/>
      <c r="I48" s="223">
        <f t="shared" si="3"/>
        <v>0</v>
      </c>
      <c r="J48" s="224">
        <v>0</v>
      </c>
      <c r="K48" s="222">
        <f t="shared" si="4"/>
        <v>0</v>
      </c>
      <c r="L48" s="224">
        <v>0</v>
      </c>
      <c r="M48" s="222">
        <f t="shared" si="5"/>
        <v>0</v>
      </c>
      <c r="N48" s="927" t="s">
        <v>108</v>
      </c>
      <c r="O48" s="225">
        <v>4</v>
      </c>
      <c r="P48" s="17" t="s">
        <v>80</v>
      </c>
    </row>
    <row r="49" spans="2:16" s="214" customFormat="1" ht="12.75" customHeight="1">
      <c r="B49" s="248" t="s">
        <v>41</v>
      </c>
      <c r="D49" s="215" t="s">
        <v>873</v>
      </c>
      <c r="E49" s="215" t="s">
        <v>874</v>
      </c>
      <c r="I49" s="249">
        <f>SUM(I50:I67)</f>
        <v>0</v>
      </c>
      <c r="K49" s="250">
        <f>SUM(K50:K67)</f>
        <v>0</v>
      </c>
      <c r="M49" s="250">
        <f>SUM(M50:M67)</f>
        <v>0</v>
      </c>
      <c r="P49" s="215" t="s">
        <v>163</v>
      </c>
    </row>
    <row r="50" spans="1:16" s="17" customFormat="1" ht="13.5" customHeight="1">
      <c r="A50" s="220" t="s">
        <v>380</v>
      </c>
      <c r="B50" s="220" t="s">
        <v>79</v>
      </c>
      <c r="C50" s="220" t="s">
        <v>165</v>
      </c>
      <c r="D50" s="17" t="s">
        <v>875</v>
      </c>
      <c r="E50" s="221" t="s">
        <v>876</v>
      </c>
      <c r="F50" s="220" t="s">
        <v>267</v>
      </c>
      <c r="G50" s="222">
        <v>570</v>
      </c>
      <c r="H50" s="223"/>
      <c r="I50" s="223">
        <f aca="true" t="shared" si="6" ref="I50:I67">ROUND(G50*H50,2)</f>
        <v>0</v>
      </c>
      <c r="J50" s="224">
        <v>0</v>
      </c>
      <c r="K50" s="222">
        <f aca="true" t="shared" si="7" ref="K50:K67">G50*J50</f>
        <v>0</v>
      </c>
      <c r="L50" s="224">
        <v>0</v>
      </c>
      <c r="M50" s="222">
        <f aca="true" t="shared" si="8" ref="M50:M67">G50*L50</f>
        <v>0</v>
      </c>
      <c r="N50" s="927" t="s">
        <v>108</v>
      </c>
      <c r="O50" s="225">
        <v>4</v>
      </c>
      <c r="P50" s="17" t="s">
        <v>7</v>
      </c>
    </row>
    <row r="51" spans="1:16" s="17" customFormat="1" ht="13.5" customHeight="1">
      <c r="A51" s="220" t="s">
        <v>384</v>
      </c>
      <c r="B51" s="220" t="s">
        <v>79</v>
      </c>
      <c r="C51" s="220" t="s">
        <v>165</v>
      </c>
      <c r="D51" s="17" t="s">
        <v>877</v>
      </c>
      <c r="E51" s="221" t="s">
        <v>878</v>
      </c>
      <c r="F51" s="220" t="s">
        <v>267</v>
      </c>
      <c r="G51" s="222">
        <v>570</v>
      </c>
      <c r="H51" s="223"/>
      <c r="I51" s="223">
        <f t="shared" si="6"/>
        <v>0</v>
      </c>
      <c r="J51" s="224">
        <v>0</v>
      </c>
      <c r="K51" s="222">
        <f t="shared" si="7"/>
        <v>0</v>
      </c>
      <c r="L51" s="224">
        <v>0</v>
      </c>
      <c r="M51" s="222">
        <f t="shared" si="8"/>
        <v>0</v>
      </c>
      <c r="N51" s="927" t="s">
        <v>108</v>
      </c>
      <c r="O51" s="225">
        <v>4</v>
      </c>
      <c r="P51" s="17" t="s">
        <v>7</v>
      </c>
    </row>
    <row r="52" spans="1:16" s="17" customFormat="1" ht="13.5" customHeight="1">
      <c r="A52" s="220" t="s">
        <v>388</v>
      </c>
      <c r="B52" s="220" t="s">
        <v>79</v>
      </c>
      <c r="C52" s="220" t="s">
        <v>165</v>
      </c>
      <c r="D52" s="17" t="s">
        <v>879</v>
      </c>
      <c r="E52" s="221" t="s">
        <v>880</v>
      </c>
      <c r="F52" s="220" t="s">
        <v>267</v>
      </c>
      <c r="G52" s="222">
        <v>20</v>
      </c>
      <c r="H52" s="223"/>
      <c r="I52" s="223">
        <f t="shared" si="6"/>
        <v>0</v>
      </c>
      <c r="J52" s="224">
        <v>0</v>
      </c>
      <c r="K52" s="222">
        <f t="shared" si="7"/>
        <v>0</v>
      </c>
      <c r="L52" s="224">
        <v>0</v>
      </c>
      <c r="M52" s="222">
        <f t="shared" si="8"/>
        <v>0</v>
      </c>
      <c r="N52" s="927" t="s">
        <v>108</v>
      </c>
      <c r="O52" s="225">
        <v>4</v>
      </c>
      <c r="P52" s="17" t="s">
        <v>7</v>
      </c>
    </row>
    <row r="53" spans="1:16" s="17" customFormat="1" ht="13.5" customHeight="1">
      <c r="A53" s="220" t="s">
        <v>392</v>
      </c>
      <c r="B53" s="220" t="s">
        <v>79</v>
      </c>
      <c r="C53" s="220" t="s">
        <v>165</v>
      </c>
      <c r="D53" s="17" t="s">
        <v>881</v>
      </c>
      <c r="E53" s="221" t="s">
        <v>882</v>
      </c>
      <c r="F53" s="220" t="s">
        <v>267</v>
      </c>
      <c r="G53" s="222">
        <v>20</v>
      </c>
      <c r="H53" s="223"/>
      <c r="I53" s="223">
        <f t="shared" si="6"/>
        <v>0</v>
      </c>
      <c r="J53" s="224">
        <v>0</v>
      </c>
      <c r="K53" s="222">
        <f t="shared" si="7"/>
        <v>0</v>
      </c>
      <c r="L53" s="224">
        <v>0</v>
      </c>
      <c r="M53" s="222">
        <f t="shared" si="8"/>
        <v>0</v>
      </c>
      <c r="N53" s="927" t="s">
        <v>108</v>
      </c>
      <c r="O53" s="225">
        <v>4</v>
      </c>
      <c r="P53" s="17" t="s">
        <v>7</v>
      </c>
    </row>
    <row r="54" spans="1:16" s="17" customFormat="1" ht="13.5" customHeight="1">
      <c r="A54" s="220" t="s">
        <v>397</v>
      </c>
      <c r="B54" s="220" t="s">
        <v>79</v>
      </c>
      <c r="C54" s="220" t="s">
        <v>165</v>
      </c>
      <c r="D54" s="17" t="s">
        <v>883</v>
      </c>
      <c r="E54" s="221" t="s">
        <v>884</v>
      </c>
      <c r="F54" s="220" t="s">
        <v>267</v>
      </c>
      <c r="G54" s="222">
        <v>590</v>
      </c>
      <c r="H54" s="223"/>
      <c r="I54" s="223">
        <f t="shared" si="6"/>
        <v>0</v>
      </c>
      <c r="J54" s="224">
        <v>0</v>
      </c>
      <c r="K54" s="222">
        <f t="shared" si="7"/>
        <v>0</v>
      </c>
      <c r="L54" s="224">
        <v>0</v>
      </c>
      <c r="M54" s="222">
        <f t="shared" si="8"/>
        <v>0</v>
      </c>
      <c r="N54" s="927" t="s">
        <v>108</v>
      </c>
      <c r="O54" s="225">
        <v>4</v>
      </c>
      <c r="P54" s="17" t="s">
        <v>7</v>
      </c>
    </row>
    <row r="55" spans="1:16" s="17" customFormat="1" ht="13.5" customHeight="1">
      <c r="A55" s="220" t="s">
        <v>411</v>
      </c>
      <c r="B55" s="220" t="s">
        <v>79</v>
      </c>
      <c r="C55" s="220" t="s">
        <v>165</v>
      </c>
      <c r="D55" s="17" t="s">
        <v>885</v>
      </c>
      <c r="E55" s="221" t="s">
        <v>886</v>
      </c>
      <c r="F55" s="220" t="s">
        <v>167</v>
      </c>
      <c r="G55" s="222">
        <v>12</v>
      </c>
      <c r="H55" s="223"/>
      <c r="I55" s="223">
        <f t="shared" si="6"/>
        <v>0</v>
      </c>
      <c r="J55" s="224">
        <v>0</v>
      </c>
      <c r="K55" s="222">
        <f t="shared" si="7"/>
        <v>0</v>
      </c>
      <c r="L55" s="224">
        <v>0</v>
      </c>
      <c r="M55" s="222">
        <f t="shared" si="8"/>
        <v>0</v>
      </c>
      <c r="N55" s="927" t="s">
        <v>108</v>
      </c>
      <c r="O55" s="225">
        <v>4</v>
      </c>
      <c r="P55" s="17" t="s">
        <v>7</v>
      </c>
    </row>
    <row r="56" spans="1:16" s="17" customFormat="1" ht="13.5" customHeight="1">
      <c r="A56" s="220" t="s">
        <v>415</v>
      </c>
      <c r="B56" s="220" t="s">
        <v>79</v>
      </c>
      <c r="C56" s="220" t="s">
        <v>165</v>
      </c>
      <c r="D56" s="17" t="s">
        <v>887</v>
      </c>
      <c r="E56" s="221" t="s">
        <v>888</v>
      </c>
      <c r="F56" s="220" t="s">
        <v>167</v>
      </c>
      <c r="G56" s="222">
        <v>12</v>
      </c>
      <c r="H56" s="223"/>
      <c r="I56" s="223">
        <f t="shared" si="6"/>
        <v>0</v>
      </c>
      <c r="J56" s="224">
        <v>0</v>
      </c>
      <c r="K56" s="222">
        <f t="shared" si="7"/>
        <v>0</v>
      </c>
      <c r="L56" s="224">
        <v>0</v>
      </c>
      <c r="M56" s="222">
        <f t="shared" si="8"/>
        <v>0</v>
      </c>
      <c r="N56" s="927" t="s">
        <v>108</v>
      </c>
      <c r="O56" s="225">
        <v>4</v>
      </c>
      <c r="P56" s="17" t="s">
        <v>7</v>
      </c>
    </row>
    <row r="57" spans="1:16" s="17" customFormat="1" ht="13.5" customHeight="1">
      <c r="A57" s="220" t="s">
        <v>419</v>
      </c>
      <c r="B57" s="220" t="s">
        <v>79</v>
      </c>
      <c r="C57" s="220" t="s">
        <v>165</v>
      </c>
      <c r="D57" s="17" t="s">
        <v>889</v>
      </c>
      <c r="E57" s="221" t="s">
        <v>890</v>
      </c>
      <c r="F57" s="220" t="s">
        <v>182</v>
      </c>
      <c r="G57" s="222">
        <v>20</v>
      </c>
      <c r="H57" s="223"/>
      <c r="I57" s="223">
        <f t="shared" si="6"/>
        <v>0</v>
      </c>
      <c r="J57" s="224">
        <v>0</v>
      </c>
      <c r="K57" s="222">
        <f t="shared" si="7"/>
        <v>0</v>
      </c>
      <c r="L57" s="224">
        <v>0</v>
      </c>
      <c r="M57" s="222">
        <f t="shared" si="8"/>
        <v>0</v>
      </c>
      <c r="N57" s="927" t="s">
        <v>108</v>
      </c>
      <c r="O57" s="225">
        <v>4</v>
      </c>
      <c r="P57" s="17" t="s">
        <v>7</v>
      </c>
    </row>
    <row r="58" spans="1:16" s="17" customFormat="1" ht="13.5" customHeight="1">
      <c r="A58" s="220" t="s">
        <v>424</v>
      </c>
      <c r="B58" s="220" t="s">
        <v>79</v>
      </c>
      <c r="C58" s="220" t="s">
        <v>165</v>
      </c>
      <c r="D58" s="17" t="s">
        <v>891</v>
      </c>
      <c r="E58" s="221" t="s">
        <v>892</v>
      </c>
      <c r="F58" s="220" t="s">
        <v>271</v>
      </c>
      <c r="G58" s="222">
        <v>10</v>
      </c>
      <c r="H58" s="223"/>
      <c r="I58" s="223">
        <f t="shared" si="6"/>
        <v>0</v>
      </c>
      <c r="J58" s="224">
        <v>0</v>
      </c>
      <c r="K58" s="222">
        <f t="shared" si="7"/>
        <v>0</v>
      </c>
      <c r="L58" s="224">
        <v>0</v>
      </c>
      <c r="M58" s="222">
        <f t="shared" si="8"/>
        <v>0</v>
      </c>
      <c r="N58" s="927" t="s">
        <v>108</v>
      </c>
      <c r="O58" s="225">
        <v>4</v>
      </c>
      <c r="P58" s="17" t="s">
        <v>7</v>
      </c>
    </row>
    <row r="59" spans="1:16" s="17" customFormat="1" ht="13.5" customHeight="1">
      <c r="A59" s="220" t="s">
        <v>427</v>
      </c>
      <c r="B59" s="220" t="s">
        <v>79</v>
      </c>
      <c r="C59" s="220" t="s">
        <v>165</v>
      </c>
      <c r="D59" s="17" t="s">
        <v>893</v>
      </c>
      <c r="E59" s="221" t="s">
        <v>894</v>
      </c>
      <c r="F59" s="220" t="s">
        <v>182</v>
      </c>
      <c r="G59" s="222">
        <v>20</v>
      </c>
      <c r="H59" s="223"/>
      <c r="I59" s="223">
        <f t="shared" si="6"/>
        <v>0</v>
      </c>
      <c r="J59" s="224">
        <v>0</v>
      </c>
      <c r="K59" s="222">
        <f t="shared" si="7"/>
        <v>0</v>
      </c>
      <c r="L59" s="224">
        <v>0</v>
      </c>
      <c r="M59" s="222">
        <f t="shared" si="8"/>
        <v>0</v>
      </c>
      <c r="N59" s="927" t="s">
        <v>108</v>
      </c>
      <c r="O59" s="225">
        <v>4</v>
      </c>
      <c r="P59" s="17" t="s">
        <v>7</v>
      </c>
    </row>
    <row r="60" spans="1:16" s="17" customFormat="1" ht="13.5" customHeight="1">
      <c r="A60" s="220" t="s">
        <v>432</v>
      </c>
      <c r="B60" s="220" t="s">
        <v>79</v>
      </c>
      <c r="C60" s="220" t="s">
        <v>165</v>
      </c>
      <c r="D60" s="17" t="s">
        <v>895</v>
      </c>
      <c r="E60" s="221" t="s">
        <v>896</v>
      </c>
      <c r="F60" s="220" t="s">
        <v>267</v>
      </c>
      <c r="G60" s="222">
        <v>590</v>
      </c>
      <c r="H60" s="223"/>
      <c r="I60" s="223">
        <f t="shared" si="6"/>
        <v>0</v>
      </c>
      <c r="J60" s="224">
        <v>0</v>
      </c>
      <c r="K60" s="222">
        <f t="shared" si="7"/>
        <v>0</v>
      </c>
      <c r="L60" s="224">
        <v>0</v>
      </c>
      <c r="M60" s="222">
        <f t="shared" si="8"/>
        <v>0</v>
      </c>
      <c r="N60" s="927" t="s">
        <v>108</v>
      </c>
      <c r="O60" s="225">
        <v>4</v>
      </c>
      <c r="P60" s="17" t="s">
        <v>7</v>
      </c>
    </row>
    <row r="61" spans="1:16" s="17" customFormat="1" ht="13.5" customHeight="1">
      <c r="A61" s="220" t="s">
        <v>435</v>
      </c>
      <c r="B61" s="220" t="s">
        <v>79</v>
      </c>
      <c r="C61" s="220" t="s">
        <v>165</v>
      </c>
      <c r="D61" s="17" t="s">
        <v>897</v>
      </c>
      <c r="E61" s="221" t="s">
        <v>898</v>
      </c>
      <c r="F61" s="220" t="s">
        <v>267</v>
      </c>
      <c r="G61" s="222">
        <v>80</v>
      </c>
      <c r="H61" s="223"/>
      <c r="I61" s="223">
        <f t="shared" si="6"/>
        <v>0</v>
      </c>
      <c r="J61" s="224">
        <v>0</v>
      </c>
      <c r="K61" s="222">
        <f t="shared" si="7"/>
        <v>0</v>
      </c>
      <c r="L61" s="224">
        <v>0</v>
      </c>
      <c r="M61" s="222">
        <f t="shared" si="8"/>
        <v>0</v>
      </c>
      <c r="N61" s="927" t="s">
        <v>108</v>
      </c>
      <c r="O61" s="225">
        <v>4</v>
      </c>
      <c r="P61" s="17" t="s">
        <v>7</v>
      </c>
    </row>
    <row r="62" spans="1:16" s="17" customFormat="1" ht="13.5" customHeight="1">
      <c r="A62" s="220" t="s">
        <v>438</v>
      </c>
      <c r="B62" s="220" t="s">
        <v>79</v>
      </c>
      <c r="C62" s="220" t="s">
        <v>165</v>
      </c>
      <c r="D62" s="17" t="s">
        <v>899</v>
      </c>
      <c r="E62" s="221" t="s">
        <v>900</v>
      </c>
      <c r="F62" s="220" t="s">
        <v>267</v>
      </c>
      <c r="G62" s="222">
        <v>570</v>
      </c>
      <c r="H62" s="223"/>
      <c r="I62" s="223">
        <f t="shared" si="6"/>
        <v>0</v>
      </c>
      <c r="J62" s="224">
        <v>0</v>
      </c>
      <c r="K62" s="222">
        <f t="shared" si="7"/>
        <v>0</v>
      </c>
      <c r="L62" s="224">
        <v>0</v>
      </c>
      <c r="M62" s="222">
        <f t="shared" si="8"/>
        <v>0</v>
      </c>
      <c r="N62" s="927" t="s">
        <v>108</v>
      </c>
      <c r="O62" s="225">
        <v>4</v>
      </c>
      <c r="P62" s="17" t="s">
        <v>7</v>
      </c>
    </row>
    <row r="63" spans="1:16" s="17" customFormat="1" ht="13.5" customHeight="1">
      <c r="A63" s="220" t="s">
        <v>441</v>
      </c>
      <c r="B63" s="220" t="s">
        <v>79</v>
      </c>
      <c r="C63" s="220" t="s">
        <v>165</v>
      </c>
      <c r="D63" s="17" t="s">
        <v>901</v>
      </c>
      <c r="E63" s="221" t="s">
        <v>902</v>
      </c>
      <c r="F63" s="220" t="s">
        <v>271</v>
      </c>
      <c r="G63" s="222">
        <v>80</v>
      </c>
      <c r="H63" s="223"/>
      <c r="I63" s="223">
        <f t="shared" si="6"/>
        <v>0</v>
      </c>
      <c r="J63" s="224">
        <v>0</v>
      </c>
      <c r="K63" s="222">
        <f t="shared" si="7"/>
        <v>0</v>
      </c>
      <c r="L63" s="224">
        <v>0</v>
      </c>
      <c r="M63" s="222">
        <f t="shared" si="8"/>
        <v>0</v>
      </c>
      <c r="N63" s="927" t="s">
        <v>108</v>
      </c>
      <c r="O63" s="225">
        <v>4</v>
      </c>
      <c r="P63" s="17" t="s">
        <v>7</v>
      </c>
    </row>
    <row r="64" spans="1:16" s="17" customFormat="1" ht="13.5" customHeight="1">
      <c r="A64" s="220" t="s">
        <v>451</v>
      </c>
      <c r="B64" s="220" t="s">
        <v>79</v>
      </c>
      <c r="C64" s="220" t="s">
        <v>165</v>
      </c>
      <c r="D64" s="17" t="s">
        <v>903</v>
      </c>
      <c r="E64" s="221" t="s">
        <v>904</v>
      </c>
      <c r="F64" s="220" t="s">
        <v>905</v>
      </c>
      <c r="G64" s="222">
        <v>0.59</v>
      </c>
      <c r="H64" s="223"/>
      <c r="I64" s="223">
        <f t="shared" si="6"/>
        <v>0</v>
      </c>
      <c r="J64" s="224">
        <v>0</v>
      </c>
      <c r="K64" s="222">
        <f t="shared" si="7"/>
        <v>0</v>
      </c>
      <c r="L64" s="224">
        <v>0</v>
      </c>
      <c r="M64" s="222">
        <f t="shared" si="8"/>
        <v>0</v>
      </c>
      <c r="N64" s="927" t="s">
        <v>108</v>
      </c>
      <c r="O64" s="225">
        <v>4</v>
      </c>
      <c r="P64" s="17" t="s">
        <v>7</v>
      </c>
    </row>
    <row r="65" spans="1:16" s="17" customFormat="1" ht="24" customHeight="1">
      <c r="A65" s="220" t="s">
        <v>454</v>
      </c>
      <c r="B65" s="220" t="s">
        <v>79</v>
      </c>
      <c r="C65" s="220" t="s">
        <v>165</v>
      </c>
      <c r="D65" s="17" t="s">
        <v>906</v>
      </c>
      <c r="E65" s="221" t="s">
        <v>907</v>
      </c>
      <c r="F65" s="220" t="s">
        <v>182</v>
      </c>
      <c r="G65" s="222">
        <v>10</v>
      </c>
      <c r="H65" s="223"/>
      <c r="I65" s="223">
        <f t="shared" si="6"/>
        <v>0</v>
      </c>
      <c r="J65" s="224">
        <v>0</v>
      </c>
      <c r="K65" s="222">
        <f t="shared" si="7"/>
        <v>0</v>
      </c>
      <c r="L65" s="224">
        <v>0</v>
      </c>
      <c r="M65" s="222">
        <f t="shared" si="8"/>
        <v>0</v>
      </c>
      <c r="N65" s="927" t="s">
        <v>108</v>
      </c>
      <c r="O65" s="225">
        <v>4</v>
      </c>
      <c r="P65" s="17" t="s">
        <v>7</v>
      </c>
    </row>
    <row r="66" spans="1:16" s="17" customFormat="1" ht="24" customHeight="1">
      <c r="A66" s="220" t="s">
        <v>457</v>
      </c>
      <c r="B66" s="220" t="s">
        <v>79</v>
      </c>
      <c r="C66" s="220" t="s">
        <v>165</v>
      </c>
      <c r="D66" s="17" t="s">
        <v>908</v>
      </c>
      <c r="E66" s="221" t="s">
        <v>909</v>
      </c>
      <c r="F66" s="220" t="s">
        <v>182</v>
      </c>
      <c r="G66" s="222">
        <v>20</v>
      </c>
      <c r="H66" s="223"/>
      <c r="I66" s="223">
        <f t="shared" si="6"/>
        <v>0</v>
      </c>
      <c r="J66" s="224">
        <v>0</v>
      </c>
      <c r="K66" s="222">
        <f t="shared" si="7"/>
        <v>0</v>
      </c>
      <c r="L66" s="224">
        <v>0</v>
      </c>
      <c r="M66" s="222">
        <f t="shared" si="8"/>
        <v>0</v>
      </c>
      <c r="N66" s="927" t="s">
        <v>108</v>
      </c>
      <c r="O66" s="225">
        <v>4</v>
      </c>
      <c r="P66" s="17" t="s">
        <v>7</v>
      </c>
    </row>
    <row r="67" spans="1:16" s="17" customFormat="1" ht="13.5" customHeight="1">
      <c r="A67" s="220" t="s">
        <v>462</v>
      </c>
      <c r="B67" s="220" t="s">
        <v>79</v>
      </c>
      <c r="C67" s="220" t="s">
        <v>165</v>
      </c>
      <c r="D67" s="17" t="s">
        <v>910</v>
      </c>
      <c r="E67" s="221" t="s">
        <v>911</v>
      </c>
      <c r="F67" s="220" t="s">
        <v>271</v>
      </c>
      <c r="G67" s="222">
        <v>10</v>
      </c>
      <c r="H67" s="223"/>
      <c r="I67" s="223">
        <f t="shared" si="6"/>
        <v>0</v>
      </c>
      <c r="J67" s="224">
        <v>0</v>
      </c>
      <c r="K67" s="222">
        <f t="shared" si="7"/>
        <v>0</v>
      </c>
      <c r="L67" s="224">
        <v>0</v>
      </c>
      <c r="M67" s="222">
        <f t="shared" si="8"/>
        <v>0</v>
      </c>
      <c r="N67" s="927" t="s">
        <v>108</v>
      </c>
      <c r="O67" s="225">
        <v>4</v>
      </c>
      <c r="P67" s="17" t="s">
        <v>7</v>
      </c>
    </row>
    <row r="68" spans="5:13" s="233" customFormat="1" ht="12.75" customHeight="1">
      <c r="E68" s="234" t="s">
        <v>65</v>
      </c>
      <c r="I68" s="235">
        <f>I14+I49</f>
        <v>0</v>
      </c>
      <c r="K68" s="236">
        <f>K14+K49</f>
        <v>0</v>
      </c>
      <c r="M68" s="236">
        <f>M14+M49</f>
        <v>0</v>
      </c>
    </row>
  </sheetData>
  <sheetProtection/>
  <printOptions horizontalCentered="1"/>
  <pageMargins left="0.7874015748031497" right="0.7874015748031497" top="0.5905511811023623" bottom="0.5905511811023623" header="0" footer="0.1968503937007874"/>
  <pageSetup fitToHeight="999" horizontalDpi="300" verticalDpi="300" orientation="landscape" paperSize="9" r:id="rId1"/>
  <headerFooter alignWithMargins="0">
    <oddFooter>&amp;C&amp;8Stránka &amp;P / &amp;N</oddFooter>
  </headerFooter>
</worksheet>
</file>

<file path=xl/worksheets/sheet7.xml><?xml version="1.0" encoding="utf-8"?>
<worksheet xmlns="http://schemas.openxmlformats.org/spreadsheetml/2006/main" xmlns:r="http://schemas.openxmlformats.org/officeDocument/2006/relationships">
  <sheetPr>
    <tabColor rgb="FFFF0000"/>
  </sheetPr>
  <dimension ref="A1:R92"/>
  <sheetViews>
    <sheetView showGridLines="0" zoomScalePageLayoutView="0" workbookViewId="0" topLeftCell="A1">
      <pane ySplit="13" topLeftCell="A35" activePane="bottomLeft" state="frozen"/>
      <selection pane="topLeft" activeCell="A1" sqref="A1"/>
      <selection pane="bottomLeft" activeCell="T58" sqref="T58"/>
    </sheetView>
  </sheetViews>
  <sheetFormatPr defaultColWidth="9.140625" defaultRowHeight="11.25" customHeight="1"/>
  <cols>
    <col min="1" max="1" width="5.57421875" style="2" customWidth="1"/>
    <col min="2" max="2" width="4.421875" style="2" customWidth="1"/>
    <col min="3" max="3" width="4.7109375" style="2" customWidth="1"/>
    <col min="4" max="4" width="12.7109375" style="2" customWidth="1"/>
    <col min="5" max="5" width="55.57421875" style="2" customWidth="1"/>
    <col min="6" max="6" width="4.7109375" style="2" customWidth="1"/>
    <col min="7" max="7" width="9.8515625" style="2" customWidth="1"/>
    <col min="8" max="8" width="9.7109375" style="2" customWidth="1"/>
    <col min="9" max="9" width="13.57421875" style="2" customWidth="1"/>
    <col min="10" max="10" width="10.57421875" style="2" hidden="1" customWidth="1"/>
    <col min="11" max="11" width="10.8515625" style="2" hidden="1" customWidth="1"/>
    <col min="12" max="12" width="9.7109375" style="2" hidden="1" customWidth="1"/>
    <col min="13" max="13" width="11.57421875" style="2" hidden="1" customWidth="1"/>
    <col min="14" max="14" width="7.8515625" style="2" customWidth="1"/>
    <col min="15" max="15" width="7.00390625" style="2" hidden="1" customWidth="1"/>
    <col min="16" max="16" width="7.28125" style="2" hidden="1" customWidth="1"/>
    <col min="17" max="18" width="9.140625" style="2" hidden="1" customWidth="1"/>
    <col min="19" max="16384" width="9.140625" style="2" customWidth="1"/>
  </cols>
  <sheetData>
    <row r="1" spans="1:16" ht="18" customHeight="1">
      <c r="A1" s="201" t="s">
        <v>83</v>
      </c>
      <c r="B1" s="202"/>
      <c r="C1" s="202"/>
      <c r="D1" s="202"/>
      <c r="E1" s="202"/>
      <c r="F1" s="202"/>
      <c r="G1" s="202"/>
      <c r="H1" s="202"/>
      <c r="I1" s="202"/>
      <c r="J1" s="202"/>
      <c r="K1" s="202"/>
      <c r="L1" s="202"/>
      <c r="M1" s="202"/>
      <c r="N1" s="202"/>
      <c r="O1" s="203"/>
      <c r="P1" s="203"/>
    </row>
    <row r="2" spans="1:16" ht="11.25" customHeight="1">
      <c r="A2" s="204" t="s">
        <v>53</v>
      </c>
      <c r="B2" s="120"/>
      <c r="C2" s="120" t="str">
        <f>'Krycí list'!E5</f>
        <v>REGENERACE SÍDLIŠTĚ ŠALAMOUNA 5.ETAPA - ČÁST 5A</v>
      </c>
      <c r="D2" s="120"/>
      <c r="E2" s="120"/>
      <c r="F2" s="120"/>
      <c r="G2" s="120"/>
      <c r="H2" s="120"/>
      <c r="I2" s="120"/>
      <c r="J2" s="120"/>
      <c r="K2" s="120"/>
      <c r="L2" s="202"/>
      <c r="M2" s="202"/>
      <c r="N2" s="202"/>
      <c r="O2" s="203"/>
      <c r="P2" s="203"/>
    </row>
    <row r="3" spans="1:16" ht="11.25" customHeight="1">
      <c r="A3" s="204" t="s">
        <v>54</v>
      </c>
      <c r="B3" s="120"/>
      <c r="C3" s="120" t="str">
        <f>Rekapitulace!B18</f>
        <v>ÚPRAVA INŽENÝRSKÝCH SÍTÍ</v>
      </c>
      <c r="D3" s="120"/>
      <c r="E3" s="120"/>
      <c r="F3" s="120"/>
      <c r="G3" s="120"/>
      <c r="H3" s="120"/>
      <c r="I3" s="120"/>
      <c r="J3" s="120"/>
      <c r="K3" s="120"/>
      <c r="L3" s="202"/>
      <c r="M3" s="202"/>
      <c r="N3" s="202"/>
      <c r="O3" s="203"/>
      <c r="P3" s="203"/>
    </row>
    <row r="4" spans="1:16" ht="11.25" customHeight="1">
      <c r="A4" s="204" t="s">
        <v>55</v>
      </c>
      <c r="B4" s="120"/>
      <c r="C4" s="120"/>
      <c r="D4" s="120"/>
      <c r="E4" s="120"/>
      <c r="F4" s="120"/>
      <c r="G4" s="120"/>
      <c r="H4" s="120"/>
      <c r="I4" s="120"/>
      <c r="J4" s="120"/>
      <c r="K4" s="120"/>
      <c r="L4" s="202"/>
      <c r="M4" s="202"/>
      <c r="N4" s="202"/>
      <c r="O4" s="203"/>
      <c r="P4" s="203"/>
    </row>
    <row r="5" spans="1:16" ht="11.25" customHeight="1">
      <c r="A5" s="120" t="s">
        <v>66</v>
      </c>
      <c r="B5" s="120"/>
      <c r="C5" s="120" t="str">
        <f>'Krycí list'!P5</f>
        <v>822 29</v>
      </c>
      <c r="D5" s="120"/>
      <c r="E5" s="120"/>
      <c r="F5" s="120"/>
      <c r="G5" s="120"/>
      <c r="H5" s="120"/>
      <c r="I5" s="120"/>
      <c r="J5" s="120"/>
      <c r="K5" s="120"/>
      <c r="L5" s="202"/>
      <c r="M5" s="202"/>
      <c r="N5" s="202"/>
      <c r="O5" s="203"/>
      <c r="P5" s="203"/>
    </row>
    <row r="6" spans="1:16" ht="6" customHeight="1">
      <c r="A6" s="120"/>
      <c r="B6" s="120"/>
      <c r="C6" s="120"/>
      <c r="D6" s="120"/>
      <c r="E6" s="120"/>
      <c r="F6" s="120"/>
      <c r="G6" s="120"/>
      <c r="H6" s="120"/>
      <c r="I6" s="120"/>
      <c r="J6" s="120"/>
      <c r="K6" s="120"/>
      <c r="L6" s="202"/>
      <c r="M6" s="202"/>
      <c r="N6" s="202"/>
      <c r="O6" s="203"/>
      <c r="P6" s="203"/>
    </row>
    <row r="7" spans="1:16" ht="11.25" customHeight="1">
      <c r="A7" s="120" t="s">
        <v>57</v>
      </c>
      <c r="B7" s="120"/>
      <c r="C7" s="120" t="str">
        <f>'Krycí list'!E26</f>
        <v>SMO, MĚSTSKÝ OBVOD MORAVSKÁ OSTRAVA A PŘÍVOZ</v>
      </c>
      <c r="D7" s="120"/>
      <c r="E7" s="120"/>
      <c r="F7" s="120"/>
      <c r="G7" s="120"/>
      <c r="H7" s="120"/>
      <c r="I7" s="120"/>
      <c r="J7" s="120"/>
      <c r="K7" s="120"/>
      <c r="L7" s="202"/>
      <c r="M7" s="202"/>
      <c r="N7" s="202"/>
      <c r="O7" s="203"/>
      <c r="P7" s="203"/>
    </row>
    <row r="8" spans="1:16" ht="11.25" customHeight="1">
      <c r="A8" s="120" t="s">
        <v>58</v>
      </c>
      <c r="B8" s="120"/>
      <c r="C8" s="120" t="str">
        <f>'Krycí list'!E28</f>
        <v>Dlle výběrového řízení</v>
      </c>
      <c r="D8" s="120"/>
      <c r="E8" s="120"/>
      <c r="F8" s="120"/>
      <c r="G8" s="120"/>
      <c r="H8" s="120"/>
      <c r="I8" s="120"/>
      <c r="J8" s="120"/>
      <c r="K8" s="120"/>
      <c r="L8" s="202"/>
      <c r="M8" s="202"/>
      <c r="N8" s="202"/>
      <c r="O8" s="203"/>
      <c r="P8" s="203"/>
    </row>
    <row r="9" spans="1:16" ht="11.25" customHeight="1">
      <c r="A9" s="120" t="s">
        <v>59</v>
      </c>
      <c r="B9" s="120"/>
      <c r="C9" s="196" t="str">
        <f>'Krycí list'!O31</f>
        <v>31.10.2015</v>
      </c>
      <c r="D9" s="120"/>
      <c r="E9" s="120"/>
      <c r="F9" s="120"/>
      <c r="G9" s="120"/>
      <c r="H9" s="120"/>
      <c r="I9" s="120"/>
      <c r="J9" s="120"/>
      <c r="K9" s="120"/>
      <c r="L9" s="202"/>
      <c r="M9" s="202"/>
      <c r="N9" s="202"/>
      <c r="O9" s="203"/>
      <c r="P9" s="203"/>
    </row>
    <row r="10" spans="1:16" ht="5.25" customHeight="1">
      <c r="A10" s="202"/>
      <c r="B10" s="202"/>
      <c r="C10" s="202"/>
      <c r="D10" s="202"/>
      <c r="E10" s="202"/>
      <c r="F10" s="202"/>
      <c r="G10" s="202"/>
      <c r="H10" s="202"/>
      <c r="I10" s="202"/>
      <c r="J10" s="202"/>
      <c r="K10" s="202"/>
      <c r="L10" s="202"/>
      <c r="M10" s="202"/>
      <c r="N10" s="202"/>
      <c r="O10" s="203"/>
      <c r="P10" s="203"/>
    </row>
    <row r="11" spans="1:16" ht="21.75" customHeight="1">
      <c r="A11" s="124" t="s">
        <v>67</v>
      </c>
      <c r="B11" s="125" t="s">
        <v>68</v>
      </c>
      <c r="C11" s="125" t="s">
        <v>69</v>
      </c>
      <c r="D11" s="125" t="s">
        <v>70</v>
      </c>
      <c r="E11" s="125" t="s">
        <v>61</v>
      </c>
      <c r="F11" s="125" t="s">
        <v>71</v>
      </c>
      <c r="G11" s="125" t="s">
        <v>72</v>
      </c>
      <c r="H11" s="125" t="s">
        <v>73</v>
      </c>
      <c r="I11" s="125" t="s">
        <v>62</v>
      </c>
      <c r="J11" s="125" t="s">
        <v>74</v>
      </c>
      <c r="K11" s="125" t="s">
        <v>63</v>
      </c>
      <c r="L11" s="125" t="s">
        <v>75</v>
      </c>
      <c r="M11" s="125" t="s">
        <v>76</v>
      </c>
      <c r="N11" s="126" t="s">
        <v>116</v>
      </c>
      <c r="O11" s="205" t="s">
        <v>77</v>
      </c>
      <c r="P11" s="206" t="s">
        <v>78</v>
      </c>
    </row>
    <row r="12" spans="1:16" ht="11.25" customHeight="1">
      <c r="A12" s="128">
        <v>1</v>
      </c>
      <c r="B12" s="129">
        <v>2</v>
      </c>
      <c r="C12" s="129">
        <v>3</v>
      </c>
      <c r="D12" s="129">
        <v>4</v>
      </c>
      <c r="E12" s="129">
        <v>5</v>
      </c>
      <c r="F12" s="129">
        <v>6</v>
      </c>
      <c r="G12" s="129">
        <v>7</v>
      </c>
      <c r="H12" s="129">
        <v>8</v>
      </c>
      <c r="I12" s="129">
        <v>9</v>
      </c>
      <c r="J12" s="129"/>
      <c r="K12" s="129"/>
      <c r="L12" s="129"/>
      <c r="M12" s="129"/>
      <c r="N12" s="130">
        <v>10</v>
      </c>
      <c r="O12" s="207">
        <v>11</v>
      </c>
      <c r="P12" s="208">
        <v>12</v>
      </c>
    </row>
    <row r="13" spans="1:16" ht="3.75" customHeight="1">
      <c r="A13" s="202"/>
      <c r="B13" s="202"/>
      <c r="C13" s="202"/>
      <c r="D13" s="202"/>
      <c r="E13" s="202"/>
      <c r="F13" s="202"/>
      <c r="G13" s="202"/>
      <c r="H13" s="202"/>
      <c r="I13" s="202"/>
      <c r="J13" s="202"/>
      <c r="K13" s="202"/>
      <c r="L13" s="202"/>
      <c r="M13" s="202"/>
      <c r="N13" s="202"/>
      <c r="O13" s="203"/>
      <c r="P13" s="209"/>
    </row>
    <row r="14" spans="1:16" s="214" customFormat="1" ht="12.75" customHeight="1">
      <c r="A14" s="210"/>
      <c r="B14" s="211" t="s">
        <v>41</v>
      </c>
      <c r="C14" s="210"/>
      <c r="D14" s="210" t="s">
        <v>161</v>
      </c>
      <c r="E14" s="210" t="s">
        <v>162</v>
      </c>
      <c r="F14" s="210"/>
      <c r="G14" s="210"/>
      <c r="H14" s="210"/>
      <c r="I14" s="212">
        <f>I15+I24+I83</f>
        <v>0</v>
      </c>
      <c r="J14" s="210"/>
      <c r="K14" s="213">
        <f>K15+K24+K83</f>
        <v>56.6630094</v>
      </c>
      <c r="L14" s="210"/>
      <c r="M14" s="213">
        <f>M15+M24+M83</f>
        <v>0</v>
      </c>
      <c r="N14" s="210"/>
      <c r="P14" s="215" t="s">
        <v>163</v>
      </c>
    </row>
    <row r="15" spans="2:16" s="214" customFormat="1" ht="12.75" customHeight="1">
      <c r="B15" s="216" t="s">
        <v>41</v>
      </c>
      <c r="D15" s="217" t="s">
        <v>196</v>
      </c>
      <c r="E15" s="217" t="s">
        <v>749</v>
      </c>
      <c r="I15" s="218">
        <f>SUM(I16:I23)</f>
        <v>0</v>
      </c>
      <c r="K15" s="219">
        <f>SUM(K16:K23)</f>
        <v>56.6630094</v>
      </c>
      <c r="M15" s="219">
        <f>SUM(M16:M23)</f>
        <v>0</v>
      </c>
      <c r="P15" s="217" t="s">
        <v>7</v>
      </c>
    </row>
    <row r="16" spans="1:16" s="17" customFormat="1" ht="13.5" customHeight="1">
      <c r="A16" s="220" t="s">
        <v>7</v>
      </c>
      <c r="B16" s="220" t="s">
        <v>79</v>
      </c>
      <c r="C16" s="220" t="s">
        <v>328</v>
      </c>
      <c r="D16" s="17" t="s">
        <v>750</v>
      </c>
      <c r="E16" s="221" t="s">
        <v>751</v>
      </c>
      <c r="F16" s="220" t="s">
        <v>271</v>
      </c>
      <c r="G16" s="222">
        <v>22.44</v>
      </c>
      <c r="H16" s="223"/>
      <c r="I16" s="223">
        <f>ROUND(G16*H16,2)</f>
        <v>0</v>
      </c>
      <c r="J16" s="224">
        <v>2.45329</v>
      </c>
      <c r="K16" s="222">
        <f>G16*J16</f>
        <v>55.0518276</v>
      </c>
      <c r="L16" s="224">
        <v>0</v>
      </c>
      <c r="M16" s="222">
        <f>G16*L16</f>
        <v>0</v>
      </c>
      <c r="N16" s="927" t="s">
        <v>1159</v>
      </c>
      <c r="O16" s="225">
        <v>4</v>
      </c>
      <c r="P16" s="17" t="s">
        <v>80</v>
      </c>
    </row>
    <row r="17" spans="4:18" s="17" customFormat="1" ht="15.75" customHeight="1">
      <c r="D17" s="226"/>
      <c r="E17" s="226" t="s">
        <v>752</v>
      </c>
      <c r="G17" s="227"/>
      <c r="P17" s="226" t="s">
        <v>80</v>
      </c>
      <c r="Q17" s="226" t="s">
        <v>7</v>
      </c>
      <c r="R17" s="226" t="s">
        <v>84</v>
      </c>
    </row>
    <row r="18" spans="4:18" s="17" customFormat="1" ht="15.75" customHeight="1">
      <c r="D18" s="228"/>
      <c r="E18" s="228" t="s">
        <v>753</v>
      </c>
      <c r="G18" s="229">
        <v>22.44</v>
      </c>
      <c r="P18" s="228" t="s">
        <v>80</v>
      </c>
      <c r="Q18" s="228" t="s">
        <v>80</v>
      </c>
      <c r="R18" s="228" t="s">
        <v>84</v>
      </c>
    </row>
    <row r="19" spans="4:18" s="17" customFormat="1" ht="15.75" customHeight="1">
      <c r="D19" s="230"/>
      <c r="E19" s="230" t="s">
        <v>170</v>
      </c>
      <c r="G19" s="231">
        <v>22.44</v>
      </c>
      <c r="P19" s="230" t="s">
        <v>80</v>
      </c>
      <c r="Q19" s="230" t="s">
        <v>171</v>
      </c>
      <c r="R19" s="230" t="s">
        <v>84</v>
      </c>
    </row>
    <row r="20" spans="1:16" s="17" customFormat="1" ht="24" customHeight="1">
      <c r="A20" s="220" t="s">
        <v>80</v>
      </c>
      <c r="B20" s="220" t="s">
        <v>79</v>
      </c>
      <c r="C20" s="220" t="s">
        <v>328</v>
      </c>
      <c r="D20" s="17" t="s">
        <v>754</v>
      </c>
      <c r="E20" s="221" t="s">
        <v>755</v>
      </c>
      <c r="F20" s="220" t="s">
        <v>271</v>
      </c>
      <c r="G20" s="222">
        <v>22.44</v>
      </c>
      <c r="H20" s="223"/>
      <c r="I20" s="223">
        <f>ROUND(G20*H20,2)</f>
        <v>0</v>
      </c>
      <c r="J20" s="224">
        <v>0</v>
      </c>
      <c r="K20" s="222">
        <f>G20*J20</f>
        <v>0</v>
      </c>
      <c r="L20" s="224">
        <v>0</v>
      </c>
      <c r="M20" s="222">
        <f>G20*L20</f>
        <v>0</v>
      </c>
      <c r="N20" s="927" t="s">
        <v>1159</v>
      </c>
      <c r="O20" s="225">
        <v>4</v>
      </c>
      <c r="P20" s="17" t="s">
        <v>80</v>
      </c>
    </row>
    <row r="21" spans="1:16" s="17" customFormat="1" ht="13.5" customHeight="1">
      <c r="A21" s="220" t="s">
        <v>178</v>
      </c>
      <c r="B21" s="220" t="s">
        <v>79</v>
      </c>
      <c r="C21" s="220" t="s">
        <v>328</v>
      </c>
      <c r="D21" s="17" t="s">
        <v>756</v>
      </c>
      <c r="E21" s="221" t="s">
        <v>757</v>
      </c>
      <c r="F21" s="220" t="s">
        <v>304</v>
      </c>
      <c r="G21" s="222">
        <v>1.53</v>
      </c>
      <c r="H21" s="223"/>
      <c r="I21" s="223">
        <f>ROUND(G21*H21,2)</f>
        <v>0</v>
      </c>
      <c r="J21" s="224">
        <v>1.05306</v>
      </c>
      <c r="K21" s="222">
        <f>G21*J21</f>
        <v>1.6111818000000002</v>
      </c>
      <c r="L21" s="224">
        <v>0</v>
      </c>
      <c r="M21" s="222">
        <f>G21*L21</f>
        <v>0</v>
      </c>
      <c r="N21" s="927" t="s">
        <v>1159</v>
      </c>
      <c r="O21" s="225">
        <v>4</v>
      </c>
      <c r="P21" s="17" t="s">
        <v>80</v>
      </c>
    </row>
    <row r="22" spans="4:18" s="17" customFormat="1" ht="15.75" customHeight="1">
      <c r="D22" s="228"/>
      <c r="E22" s="228" t="s">
        <v>758</v>
      </c>
      <c r="G22" s="229">
        <v>1.53</v>
      </c>
      <c r="P22" s="228" t="s">
        <v>80</v>
      </c>
      <c r="Q22" s="228" t="s">
        <v>80</v>
      </c>
      <c r="R22" s="228" t="s">
        <v>84</v>
      </c>
    </row>
    <row r="23" spans="4:18" s="17" customFormat="1" ht="15.75" customHeight="1">
      <c r="D23" s="230"/>
      <c r="E23" s="230" t="s">
        <v>170</v>
      </c>
      <c r="G23" s="231">
        <v>1.53</v>
      </c>
      <c r="P23" s="230" t="s">
        <v>80</v>
      </c>
      <c r="Q23" s="230" t="s">
        <v>171</v>
      </c>
      <c r="R23" s="230" t="s">
        <v>84</v>
      </c>
    </row>
    <row r="24" spans="2:16" s="214" customFormat="1" ht="12.75" customHeight="1">
      <c r="B24" s="216" t="s">
        <v>41</v>
      </c>
      <c r="D24" s="217" t="s">
        <v>204</v>
      </c>
      <c r="E24" s="217" t="s">
        <v>493</v>
      </c>
      <c r="I24" s="218">
        <f>SUM(I25:I82)</f>
        <v>0</v>
      </c>
      <c r="K24" s="219">
        <f>SUM(K25:K82)</f>
        <v>0</v>
      </c>
      <c r="M24" s="219">
        <f>SUM(M25:M82)</f>
        <v>0</v>
      </c>
      <c r="P24" s="217" t="s">
        <v>7</v>
      </c>
    </row>
    <row r="25" spans="1:16" s="17" customFormat="1" ht="13.5" customHeight="1">
      <c r="A25" s="220" t="s">
        <v>171</v>
      </c>
      <c r="B25" s="220" t="s">
        <v>79</v>
      </c>
      <c r="C25" s="220" t="s">
        <v>165</v>
      </c>
      <c r="D25" s="17" t="s">
        <v>495</v>
      </c>
      <c r="E25" s="221" t="s">
        <v>496</v>
      </c>
      <c r="F25" s="220" t="s">
        <v>167</v>
      </c>
      <c r="G25" s="222">
        <v>13</v>
      </c>
      <c r="H25" s="223"/>
      <c r="I25" s="223">
        <f>ROUND(G25*H25,2)</f>
        <v>0</v>
      </c>
      <c r="J25" s="224">
        <v>0</v>
      </c>
      <c r="K25" s="222">
        <f>G25*J25</f>
        <v>0</v>
      </c>
      <c r="L25" s="224">
        <v>0</v>
      </c>
      <c r="M25" s="222">
        <f>G25*L25</f>
        <v>0</v>
      </c>
      <c r="N25" s="927" t="s">
        <v>108</v>
      </c>
      <c r="O25" s="225">
        <v>4</v>
      </c>
      <c r="P25" s="17" t="s">
        <v>80</v>
      </c>
    </row>
    <row r="26" spans="4:18" s="17" customFormat="1" ht="15.75" customHeight="1">
      <c r="D26" s="226"/>
      <c r="E26" s="226" t="s">
        <v>168</v>
      </c>
      <c r="G26" s="227"/>
      <c r="P26" s="226" t="s">
        <v>80</v>
      </c>
      <c r="Q26" s="226" t="s">
        <v>7</v>
      </c>
      <c r="R26" s="226" t="s">
        <v>84</v>
      </c>
    </row>
    <row r="27" spans="4:18" s="17" customFormat="1" ht="15.75" customHeight="1">
      <c r="D27" s="226"/>
      <c r="E27" s="226" t="s">
        <v>497</v>
      </c>
      <c r="G27" s="227"/>
      <c r="P27" s="226" t="s">
        <v>80</v>
      </c>
      <c r="Q27" s="226" t="s">
        <v>7</v>
      </c>
      <c r="R27" s="226" t="s">
        <v>84</v>
      </c>
    </row>
    <row r="28" spans="4:18" s="17" customFormat="1" ht="15.75" customHeight="1">
      <c r="D28" s="228"/>
      <c r="E28" s="228" t="s">
        <v>759</v>
      </c>
      <c r="G28" s="229">
        <v>13</v>
      </c>
      <c r="P28" s="228" t="s">
        <v>80</v>
      </c>
      <c r="Q28" s="228" t="s">
        <v>80</v>
      </c>
      <c r="R28" s="228" t="s">
        <v>84</v>
      </c>
    </row>
    <row r="29" spans="4:18" s="17" customFormat="1" ht="15.75" customHeight="1">
      <c r="D29" s="228"/>
      <c r="E29" s="228" t="s">
        <v>801</v>
      </c>
      <c r="G29" s="229"/>
      <c r="P29" s="228"/>
      <c r="Q29" s="228"/>
      <c r="R29" s="228"/>
    </row>
    <row r="30" spans="4:18" s="17" customFormat="1" ht="15.75" customHeight="1">
      <c r="D30" s="226"/>
      <c r="E30" s="226" t="s">
        <v>500</v>
      </c>
      <c r="G30" s="232"/>
      <c r="P30" s="226" t="s">
        <v>80</v>
      </c>
      <c r="Q30" s="226" t="s">
        <v>7</v>
      </c>
      <c r="R30" s="226" t="s">
        <v>84</v>
      </c>
    </row>
    <row r="31" spans="4:18" s="17" customFormat="1" ht="15.75" customHeight="1">
      <c r="D31" s="226"/>
      <c r="E31" s="226" t="s">
        <v>501</v>
      </c>
      <c r="G31" s="232"/>
      <c r="P31" s="226" t="s">
        <v>80</v>
      </c>
      <c r="Q31" s="226" t="s">
        <v>7</v>
      </c>
      <c r="R31" s="226" t="s">
        <v>84</v>
      </c>
    </row>
    <row r="32" spans="4:18" s="17" customFormat="1" ht="15.75" customHeight="1">
      <c r="D32" s="226"/>
      <c r="E32" s="226" t="s">
        <v>502</v>
      </c>
      <c r="G32" s="232"/>
      <c r="P32" s="226" t="s">
        <v>80</v>
      </c>
      <c r="Q32" s="226" t="s">
        <v>7</v>
      </c>
      <c r="R32" s="226" t="s">
        <v>84</v>
      </c>
    </row>
    <row r="33" spans="4:18" s="17" customFormat="1" ht="15.75" customHeight="1">
      <c r="D33" s="226"/>
      <c r="E33" s="226" t="s">
        <v>760</v>
      </c>
      <c r="G33" s="232"/>
      <c r="P33" s="226" t="s">
        <v>80</v>
      </c>
      <c r="Q33" s="226" t="s">
        <v>7</v>
      </c>
      <c r="R33" s="226" t="s">
        <v>84</v>
      </c>
    </row>
    <row r="34" spans="4:18" s="17" customFormat="1" ht="15.75" customHeight="1">
      <c r="D34" s="226"/>
      <c r="E34" s="226" t="s">
        <v>761</v>
      </c>
      <c r="G34" s="232"/>
      <c r="P34" s="226" t="s">
        <v>80</v>
      </c>
      <c r="Q34" s="226" t="s">
        <v>7</v>
      </c>
      <c r="R34" s="226" t="s">
        <v>84</v>
      </c>
    </row>
    <row r="35" spans="4:18" s="17" customFormat="1" ht="15.75" customHeight="1">
      <c r="D35" s="230"/>
      <c r="E35" s="230" t="s">
        <v>170</v>
      </c>
      <c r="G35" s="231">
        <v>13</v>
      </c>
      <c r="N35" s="927"/>
      <c r="P35" s="230" t="s">
        <v>80</v>
      </c>
      <c r="Q35" s="230" t="s">
        <v>171</v>
      </c>
      <c r="R35" s="230" t="s">
        <v>84</v>
      </c>
    </row>
    <row r="36" spans="1:16" s="17" customFormat="1" ht="13.5" customHeight="1">
      <c r="A36" s="220" t="s">
        <v>190</v>
      </c>
      <c r="B36" s="220" t="s">
        <v>79</v>
      </c>
      <c r="C36" s="220" t="s">
        <v>165</v>
      </c>
      <c r="D36" s="17" t="s">
        <v>762</v>
      </c>
      <c r="E36" s="221" t="s">
        <v>763</v>
      </c>
      <c r="F36" s="220" t="s">
        <v>167</v>
      </c>
      <c r="G36" s="222">
        <v>1</v>
      </c>
      <c r="H36" s="223"/>
      <c r="I36" s="223">
        <f>ROUND(G36*H36,2)</f>
        <v>0</v>
      </c>
      <c r="J36" s="224">
        <v>0</v>
      </c>
      <c r="K36" s="222">
        <f>G36*J36</f>
        <v>0</v>
      </c>
      <c r="L36" s="224">
        <v>0</v>
      </c>
      <c r="M36" s="222">
        <f>G36*L36</f>
        <v>0</v>
      </c>
      <c r="N36" s="927" t="s">
        <v>108</v>
      </c>
      <c r="O36" s="225">
        <v>4</v>
      </c>
      <c r="P36" s="17" t="s">
        <v>80</v>
      </c>
    </row>
    <row r="37" spans="4:18" s="17" customFormat="1" ht="15.75" customHeight="1">
      <c r="D37" s="226"/>
      <c r="E37" s="226" t="s">
        <v>168</v>
      </c>
      <c r="G37" s="227"/>
      <c r="P37" s="226" t="s">
        <v>80</v>
      </c>
      <c r="Q37" s="226" t="s">
        <v>7</v>
      </c>
      <c r="R37" s="226" t="s">
        <v>84</v>
      </c>
    </row>
    <row r="38" spans="4:18" s="17" customFormat="1" ht="15.75" customHeight="1">
      <c r="D38" s="226"/>
      <c r="E38" s="226" t="s">
        <v>764</v>
      </c>
      <c r="G38" s="227"/>
      <c r="P38" s="226" t="s">
        <v>80</v>
      </c>
      <c r="Q38" s="226" t="s">
        <v>7</v>
      </c>
      <c r="R38" s="226" t="s">
        <v>84</v>
      </c>
    </row>
    <row r="39" spans="4:18" s="17" customFormat="1" ht="15.75" customHeight="1">
      <c r="D39" s="228"/>
      <c r="E39" s="228" t="s">
        <v>765</v>
      </c>
      <c r="G39" s="229">
        <v>1</v>
      </c>
      <c r="P39" s="228" t="s">
        <v>80</v>
      </c>
      <c r="Q39" s="228" t="s">
        <v>80</v>
      </c>
      <c r="R39" s="228" t="s">
        <v>84</v>
      </c>
    </row>
    <row r="40" spans="4:18" s="17" customFormat="1" ht="15.75" customHeight="1">
      <c r="D40" s="228"/>
      <c r="E40" s="228" t="s">
        <v>801</v>
      </c>
      <c r="G40" s="229"/>
      <c r="P40" s="228"/>
      <c r="Q40" s="228"/>
      <c r="R40" s="228"/>
    </row>
    <row r="41" spans="4:18" s="17" customFormat="1" ht="15.75" customHeight="1">
      <c r="D41" s="226"/>
      <c r="E41" s="226" t="s">
        <v>500</v>
      </c>
      <c r="G41" s="232"/>
      <c r="P41" s="226" t="s">
        <v>80</v>
      </c>
      <c r="Q41" s="226" t="s">
        <v>7</v>
      </c>
      <c r="R41" s="226" t="s">
        <v>84</v>
      </c>
    </row>
    <row r="42" spans="4:18" s="17" customFormat="1" ht="15.75" customHeight="1">
      <c r="D42" s="226"/>
      <c r="E42" s="226" t="s">
        <v>501</v>
      </c>
      <c r="G42" s="232"/>
      <c r="P42" s="226" t="s">
        <v>80</v>
      </c>
      <c r="Q42" s="226" t="s">
        <v>7</v>
      </c>
      <c r="R42" s="226" t="s">
        <v>84</v>
      </c>
    </row>
    <row r="43" spans="4:18" s="17" customFormat="1" ht="15.75" customHeight="1">
      <c r="D43" s="226"/>
      <c r="E43" s="226" t="s">
        <v>766</v>
      </c>
      <c r="G43" s="232"/>
      <c r="P43" s="226" t="s">
        <v>80</v>
      </c>
      <c r="Q43" s="226" t="s">
        <v>7</v>
      </c>
      <c r="R43" s="226" t="s">
        <v>84</v>
      </c>
    </row>
    <row r="44" spans="4:18" s="17" customFormat="1" ht="15.75" customHeight="1">
      <c r="D44" s="226"/>
      <c r="E44" s="226" t="s">
        <v>767</v>
      </c>
      <c r="G44" s="232"/>
      <c r="P44" s="226" t="s">
        <v>80</v>
      </c>
      <c r="Q44" s="226" t="s">
        <v>7</v>
      </c>
      <c r="R44" s="226" t="s">
        <v>84</v>
      </c>
    </row>
    <row r="45" spans="4:18" s="17" customFormat="1" ht="15.75" customHeight="1">
      <c r="D45" s="230"/>
      <c r="E45" s="230" t="s">
        <v>170</v>
      </c>
      <c r="G45" s="231">
        <v>1</v>
      </c>
      <c r="P45" s="230" t="s">
        <v>80</v>
      </c>
      <c r="Q45" s="230" t="s">
        <v>171</v>
      </c>
      <c r="R45" s="230" t="s">
        <v>84</v>
      </c>
    </row>
    <row r="46" spans="1:16" s="17" customFormat="1" ht="13.5" customHeight="1">
      <c r="A46" s="220" t="s">
        <v>196</v>
      </c>
      <c r="B46" s="220" t="s">
        <v>79</v>
      </c>
      <c r="C46" s="220" t="s">
        <v>165</v>
      </c>
      <c r="D46" s="17" t="s">
        <v>768</v>
      </c>
      <c r="E46" s="928" t="s">
        <v>769</v>
      </c>
      <c r="F46" s="929" t="s">
        <v>167</v>
      </c>
      <c r="G46" s="930">
        <v>12</v>
      </c>
      <c r="H46" s="931"/>
      <c r="I46" s="931">
        <f>ROUND(G46*H46,2)</f>
        <v>0</v>
      </c>
      <c r="J46" s="932">
        <v>0</v>
      </c>
      <c r="K46" s="930">
        <f>G46*J46</f>
        <v>0</v>
      </c>
      <c r="L46" s="932">
        <v>0</v>
      </c>
      <c r="M46" s="930">
        <f>G46*L46</f>
        <v>0</v>
      </c>
      <c r="N46" s="933" t="s">
        <v>108</v>
      </c>
      <c r="O46" s="225">
        <v>4</v>
      </c>
      <c r="P46" s="17" t="s">
        <v>80</v>
      </c>
    </row>
    <row r="47" spans="4:18" s="17" customFormat="1" ht="15.75" customHeight="1">
      <c r="D47" s="226"/>
      <c r="E47" s="226" t="s">
        <v>168</v>
      </c>
      <c r="G47" s="227"/>
      <c r="P47" s="226" t="s">
        <v>80</v>
      </c>
      <c r="Q47" s="226" t="s">
        <v>7</v>
      </c>
      <c r="R47" s="226" t="s">
        <v>84</v>
      </c>
    </row>
    <row r="48" spans="4:18" s="17" customFormat="1" ht="15.75" customHeight="1">
      <c r="D48" s="228"/>
      <c r="E48" s="228">
        <v>12</v>
      </c>
      <c r="G48" s="229">
        <v>12</v>
      </c>
      <c r="P48" s="228" t="s">
        <v>80</v>
      </c>
      <c r="Q48" s="228" t="s">
        <v>80</v>
      </c>
      <c r="R48" s="228" t="s">
        <v>84</v>
      </c>
    </row>
    <row r="49" spans="4:18" s="17" customFormat="1" ht="15.75" customHeight="1">
      <c r="D49" s="228"/>
      <c r="E49" s="228" t="s">
        <v>801</v>
      </c>
      <c r="G49" s="229"/>
      <c r="P49" s="228"/>
      <c r="Q49" s="228"/>
      <c r="R49" s="228"/>
    </row>
    <row r="50" spans="4:18" s="17" customFormat="1" ht="15.75" customHeight="1">
      <c r="D50" s="226"/>
      <c r="E50" s="226" t="s">
        <v>500</v>
      </c>
      <c r="G50" s="232"/>
      <c r="P50" s="226" t="s">
        <v>80</v>
      </c>
      <c r="Q50" s="226" t="s">
        <v>7</v>
      </c>
      <c r="R50" s="226" t="s">
        <v>84</v>
      </c>
    </row>
    <row r="51" spans="4:18" s="17" customFormat="1" ht="15.75" customHeight="1">
      <c r="D51" s="226"/>
      <c r="E51" s="226" t="s">
        <v>770</v>
      </c>
      <c r="G51" s="232"/>
      <c r="P51" s="226" t="s">
        <v>80</v>
      </c>
      <c r="Q51" s="226" t="s">
        <v>7</v>
      </c>
      <c r="R51" s="226" t="s">
        <v>84</v>
      </c>
    </row>
    <row r="52" spans="4:18" s="17" customFormat="1" ht="15.75" customHeight="1">
      <c r="D52" s="226"/>
      <c r="E52" s="226" t="s">
        <v>771</v>
      </c>
      <c r="G52" s="232"/>
      <c r="P52" s="226" t="s">
        <v>80</v>
      </c>
      <c r="Q52" s="226" t="s">
        <v>7</v>
      </c>
      <c r="R52" s="226" t="s">
        <v>84</v>
      </c>
    </row>
    <row r="53" spans="4:18" s="17" customFormat="1" ht="15.75" customHeight="1">
      <c r="D53" s="226"/>
      <c r="E53" s="226" t="s">
        <v>772</v>
      </c>
      <c r="G53" s="232"/>
      <c r="P53" s="226" t="s">
        <v>80</v>
      </c>
      <c r="Q53" s="226" t="s">
        <v>7</v>
      </c>
      <c r="R53" s="226" t="s">
        <v>84</v>
      </c>
    </row>
    <row r="54" spans="4:18" s="17" customFormat="1" ht="15.75" customHeight="1">
      <c r="D54" s="230"/>
      <c r="E54" s="230" t="s">
        <v>170</v>
      </c>
      <c r="G54" s="231">
        <v>12</v>
      </c>
      <c r="P54" s="230" t="s">
        <v>80</v>
      </c>
      <c r="Q54" s="230" t="s">
        <v>171</v>
      </c>
      <c r="R54" s="230" t="s">
        <v>84</v>
      </c>
    </row>
    <row r="55" spans="1:16" s="17" customFormat="1" ht="13.5" customHeight="1">
      <c r="A55" s="220" t="s">
        <v>201</v>
      </c>
      <c r="B55" s="220" t="s">
        <v>79</v>
      </c>
      <c r="C55" s="220" t="s">
        <v>165</v>
      </c>
      <c r="D55" s="17" t="s">
        <v>773</v>
      </c>
      <c r="E55" s="221" t="s">
        <v>774</v>
      </c>
      <c r="F55" s="220" t="s">
        <v>267</v>
      </c>
      <c r="G55" s="222">
        <v>1363</v>
      </c>
      <c r="H55" s="223"/>
      <c r="I55" s="223">
        <f>ROUND(G55*H55,2)</f>
        <v>0</v>
      </c>
      <c r="J55" s="224">
        <v>0</v>
      </c>
      <c r="K55" s="222">
        <f>G55*J55</f>
        <v>0</v>
      </c>
      <c r="L55" s="224">
        <v>0</v>
      </c>
      <c r="M55" s="222">
        <f>G55*L55</f>
        <v>0</v>
      </c>
      <c r="N55" s="927" t="s">
        <v>108</v>
      </c>
      <c r="O55" s="225">
        <v>4</v>
      </c>
      <c r="P55" s="17" t="s">
        <v>80</v>
      </c>
    </row>
    <row r="56" spans="4:18" s="17" customFormat="1" ht="15.75" customHeight="1">
      <c r="D56" s="226"/>
      <c r="E56" s="226" t="s">
        <v>168</v>
      </c>
      <c r="G56" s="227"/>
      <c r="P56" s="226" t="s">
        <v>80</v>
      </c>
      <c r="Q56" s="226" t="s">
        <v>7</v>
      </c>
      <c r="R56" s="226" t="s">
        <v>84</v>
      </c>
    </row>
    <row r="57" spans="4:18" s="17" customFormat="1" ht="15" customHeight="1">
      <c r="D57" s="226"/>
      <c r="E57" s="226" t="s">
        <v>775</v>
      </c>
      <c r="G57" s="227"/>
      <c r="P57" s="226" t="s">
        <v>80</v>
      </c>
      <c r="Q57" s="226" t="s">
        <v>7</v>
      </c>
      <c r="R57" s="226" t="s">
        <v>84</v>
      </c>
    </row>
    <row r="58" spans="4:18" s="17" customFormat="1" ht="186.75" customHeight="1">
      <c r="D58" s="228"/>
      <c r="E58" s="925" t="s">
        <v>1154</v>
      </c>
      <c r="G58" s="229"/>
      <c r="P58" s="228" t="s">
        <v>80</v>
      </c>
      <c r="Q58" s="228" t="s">
        <v>80</v>
      </c>
      <c r="R58" s="228" t="s">
        <v>84</v>
      </c>
    </row>
    <row r="59" spans="4:18" s="17" customFormat="1" ht="15.75" customHeight="1">
      <c r="D59" s="228"/>
      <c r="E59" s="228" t="s">
        <v>776</v>
      </c>
      <c r="G59" s="229">
        <v>157.5</v>
      </c>
      <c r="P59" s="228" t="s">
        <v>80</v>
      </c>
      <c r="Q59" s="228" t="s">
        <v>80</v>
      </c>
      <c r="R59" s="228" t="s">
        <v>84</v>
      </c>
    </row>
    <row r="60" spans="4:18" s="17" customFormat="1" ht="15.75" customHeight="1">
      <c r="D60" s="228"/>
      <c r="E60" s="228" t="s">
        <v>777</v>
      </c>
      <c r="G60" s="229">
        <v>57.5</v>
      </c>
      <c r="P60" s="228" t="s">
        <v>80</v>
      </c>
      <c r="Q60" s="228" t="s">
        <v>80</v>
      </c>
      <c r="R60" s="228" t="s">
        <v>84</v>
      </c>
    </row>
    <row r="61" spans="4:18" s="17" customFormat="1" ht="15.75" customHeight="1">
      <c r="D61" s="228"/>
      <c r="E61" s="228" t="s">
        <v>778</v>
      </c>
      <c r="G61" s="229">
        <v>361</v>
      </c>
      <c r="P61" s="228" t="s">
        <v>80</v>
      </c>
      <c r="Q61" s="228" t="s">
        <v>80</v>
      </c>
      <c r="R61" s="228" t="s">
        <v>84</v>
      </c>
    </row>
    <row r="62" spans="4:18" s="17" customFormat="1" ht="15.75" customHeight="1">
      <c r="D62" s="228"/>
      <c r="E62" s="228" t="s">
        <v>779</v>
      </c>
      <c r="G62" s="229">
        <v>47</v>
      </c>
      <c r="P62" s="228" t="s">
        <v>80</v>
      </c>
      <c r="Q62" s="228" t="s">
        <v>80</v>
      </c>
      <c r="R62" s="228" t="s">
        <v>84</v>
      </c>
    </row>
    <row r="63" spans="4:18" s="17" customFormat="1" ht="15.75" customHeight="1">
      <c r="D63" s="228"/>
      <c r="E63" s="228" t="s">
        <v>780</v>
      </c>
      <c r="G63" s="229">
        <v>47</v>
      </c>
      <c r="P63" s="228" t="s">
        <v>80</v>
      </c>
      <c r="Q63" s="228" t="s">
        <v>80</v>
      </c>
      <c r="R63" s="228" t="s">
        <v>84</v>
      </c>
    </row>
    <row r="64" spans="4:18" s="17" customFormat="1" ht="15.75" customHeight="1">
      <c r="D64" s="228"/>
      <c r="E64" s="228" t="s">
        <v>781</v>
      </c>
      <c r="G64" s="229">
        <v>47</v>
      </c>
      <c r="P64" s="228" t="s">
        <v>80</v>
      </c>
      <c r="Q64" s="228" t="s">
        <v>80</v>
      </c>
      <c r="R64" s="228" t="s">
        <v>84</v>
      </c>
    </row>
    <row r="65" spans="4:18" s="17" customFormat="1" ht="15.75" customHeight="1">
      <c r="D65" s="228"/>
      <c r="E65" s="228" t="s">
        <v>782</v>
      </c>
      <c r="G65" s="229">
        <v>82</v>
      </c>
      <c r="P65" s="228" t="s">
        <v>80</v>
      </c>
      <c r="Q65" s="228" t="s">
        <v>80</v>
      </c>
      <c r="R65" s="228" t="s">
        <v>84</v>
      </c>
    </row>
    <row r="66" spans="4:18" s="17" customFormat="1" ht="15.75" customHeight="1">
      <c r="D66" s="228"/>
      <c r="E66" s="228" t="s">
        <v>783</v>
      </c>
      <c r="G66" s="229">
        <v>47</v>
      </c>
      <c r="P66" s="228" t="s">
        <v>80</v>
      </c>
      <c r="Q66" s="228" t="s">
        <v>80</v>
      </c>
      <c r="R66" s="228" t="s">
        <v>84</v>
      </c>
    </row>
    <row r="67" spans="4:18" s="17" customFormat="1" ht="15.75" customHeight="1">
      <c r="D67" s="228"/>
      <c r="E67" s="228" t="s">
        <v>784</v>
      </c>
      <c r="G67" s="229">
        <v>466</v>
      </c>
      <c r="P67" s="228" t="s">
        <v>80</v>
      </c>
      <c r="Q67" s="228" t="s">
        <v>80</v>
      </c>
      <c r="R67" s="228" t="s">
        <v>84</v>
      </c>
    </row>
    <row r="68" spans="4:18" s="17" customFormat="1" ht="15.75" customHeight="1">
      <c r="D68" s="228"/>
      <c r="E68" s="228" t="s">
        <v>785</v>
      </c>
      <c r="G68" s="229">
        <v>51</v>
      </c>
      <c r="P68" s="228" t="s">
        <v>80</v>
      </c>
      <c r="Q68" s="228" t="s">
        <v>80</v>
      </c>
      <c r="R68" s="228" t="s">
        <v>84</v>
      </c>
    </row>
    <row r="69" spans="4:18" s="17" customFormat="1" ht="15.75" customHeight="1">
      <c r="D69" s="230"/>
      <c r="E69" s="230" t="s">
        <v>170</v>
      </c>
      <c r="G69" s="231">
        <v>1363</v>
      </c>
      <c r="P69" s="230" t="s">
        <v>80</v>
      </c>
      <c r="Q69" s="230" t="s">
        <v>171</v>
      </c>
      <c r="R69" s="230" t="s">
        <v>84</v>
      </c>
    </row>
    <row r="70" spans="1:16" s="17" customFormat="1" ht="13.5" customHeight="1">
      <c r="A70" s="220" t="s">
        <v>204</v>
      </c>
      <c r="B70" s="220" t="s">
        <v>79</v>
      </c>
      <c r="C70" s="220" t="s">
        <v>165</v>
      </c>
      <c r="D70" s="17" t="s">
        <v>786</v>
      </c>
      <c r="E70" s="221" t="s">
        <v>787</v>
      </c>
      <c r="F70" s="220" t="s">
        <v>267</v>
      </c>
      <c r="G70" s="222">
        <v>40.6</v>
      </c>
      <c r="H70" s="223"/>
      <c r="I70" s="223">
        <f>ROUND(G70*H70,2)</f>
        <v>0</v>
      </c>
      <c r="J70" s="224">
        <v>0</v>
      </c>
      <c r="K70" s="222">
        <f>G70*J70</f>
        <v>0</v>
      </c>
      <c r="L70" s="224">
        <v>0</v>
      </c>
      <c r="M70" s="222">
        <f>G70*L70</f>
        <v>0</v>
      </c>
      <c r="N70" s="927" t="s">
        <v>108</v>
      </c>
      <c r="O70" s="225">
        <v>4</v>
      </c>
      <c r="P70" s="17" t="s">
        <v>80</v>
      </c>
    </row>
    <row r="71" spans="4:18" s="17" customFormat="1" ht="15.75" customHeight="1">
      <c r="D71" s="226"/>
      <c r="E71" s="226" t="s">
        <v>168</v>
      </c>
      <c r="G71" s="227"/>
      <c r="P71" s="226" t="s">
        <v>80</v>
      </c>
      <c r="Q71" s="226" t="s">
        <v>7</v>
      </c>
      <c r="R71" s="226" t="s">
        <v>84</v>
      </c>
    </row>
    <row r="72" spans="4:18" s="17" customFormat="1" ht="15.75" customHeight="1">
      <c r="D72" s="226"/>
      <c r="E72" s="226" t="s">
        <v>801</v>
      </c>
      <c r="G72" s="227"/>
      <c r="P72" s="226"/>
      <c r="Q72" s="226"/>
      <c r="R72" s="226"/>
    </row>
    <row r="73" spans="4:18" s="17" customFormat="1" ht="15.75" customHeight="1">
      <c r="D73" s="226"/>
      <c r="E73" s="226" t="s">
        <v>775</v>
      </c>
      <c r="G73" s="227"/>
      <c r="P73" s="226" t="s">
        <v>80</v>
      </c>
      <c r="Q73" s="226" t="s">
        <v>7</v>
      </c>
      <c r="R73" s="226" t="s">
        <v>84</v>
      </c>
    </row>
    <row r="74" spans="4:18" s="17" customFormat="1" ht="15.75" customHeight="1">
      <c r="D74" s="226"/>
      <c r="E74" s="226" t="s">
        <v>788</v>
      </c>
      <c r="G74" s="227"/>
      <c r="P74" s="226" t="s">
        <v>80</v>
      </c>
      <c r="Q74" s="226" t="s">
        <v>7</v>
      </c>
      <c r="R74" s="226" t="s">
        <v>84</v>
      </c>
    </row>
    <row r="75" spans="4:18" s="17" customFormat="1" ht="15.75" customHeight="1">
      <c r="D75" s="226"/>
      <c r="E75" s="226" t="s">
        <v>789</v>
      </c>
      <c r="G75" s="227"/>
      <c r="P75" s="226" t="s">
        <v>80</v>
      </c>
      <c r="Q75" s="226" t="s">
        <v>7</v>
      </c>
      <c r="R75" s="226" t="s">
        <v>84</v>
      </c>
    </row>
    <row r="76" spans="4:18" s="17" customFormat="1" ht="15.75" customHeight="1">
      <c r="D76" s="226"/>
      <c r="E76" s="226" t="s">
        <v>790</v>
      </c>
      <c r="G76" s="227"/>
      <c r="P76" s="226" t="s">
        <v>80</v>
      </c>
      <c r="Q76" s="226" t="s">
        <v>7</v>
      </c>
      <c r="R76" s="226" t="s">
        <v>84</v>
      </c>
    </row>
    <row r="77" spans="4:18" s="17" customFormat="1" ht="15.75" customHeight="1">
      <c r="D77" s="226"/>
      <c r="E77" s="226" t="s">
        <v>791</v>
      </c>
      <c r="G77" s="227"/>
      <c r="P77" s="226" t="s">
        <v>80</v>
      </c>
      <c r="Q77" s="226" t="s">
        <v>7</v>
      </c>
      <c r="R77" s="226" t="s">
        <v>84</v>
      </c>
    </row>
    <row r="78" spans="4:18" s="17" customFormat="1" ht="15.75" customHeight="1">
      <c r="D78" s="226"/>
      <c r="E78" s="226" t="s">
        <v>792</v>
      </c>
      <c r="G78" s="227"/>
      <c r="P78" s="226" t="s">
        <v>80</v>
      </c>
      <c r="Q78" s="226" t="s">
        <v>7</v>
      </c>
      <c r="R78" s="226" t="s">
        <v>84</v>
      </c>
    </row>
    <row r="79" spans="4:18" s="17" customFormat="1" ht="15.75" customHeight="1">
      <c r="D79" s="226"/>
      <c r="E79" s="226" t="s">
        <v>793</v>
      </c>
      <c r="G79" s="227"/>
      <c r="P79" s="226" t="s">
        <v>80</v>
      </c>
      <c r="Q79" s="226" t="s">
        <v>7</v>
      </c>
      <c r="R79" s="226" t="s">
        <v>84</v>
      </c>
    </row>
    <row r="80" spans="4:18" s="17" customFormat="1" ht="136.5" customHeight="1">
      <c r="D80" s="226"/>
      <c r="E80" s="926" t="s">
        <v>1155</v>
      </c>
      <c r="G80" s="227"/>
      <c r="P80" s="226"/>
      <c r="Q80" s="226"/>
      <c r="R80" s="226"/>
    </row>
    <row r="81" spans="4:18" s="17" customFormat="1" ht="15.75" customHeight="1">
      <c r="D81" s="228"/>
      <c r="E81" s="228" t="s">
        <v>794</v>
      </c>
      <c r="G81" s="229">
        <v>40.6</v>
      </c>
      <c r="P81" s="228" t="s">
        <v>80</v>
      </c>
      <c r="Q81" s="228" t="s">
        <v>80</v>
      </c>
      <c r="R81" s="228" t="s">
        <v>84</v>
      </c>
    </row>
    <row r="82" spans="4:18" s="17" customFormat="1" ht="15.75" customHeight="1">
      <c r="D82" s="230"/>
      <c r="E82" s="230" t="s">
        <v>170</v>
      </c>
      <c r="G82" s="231">
        <v>40.6</v>
      </c>
      <c r="P82" s="230" t="s">
        <v>80</v>
      </c>
      <c r="Q82" s="230" t="s">
        <v>171</v>
      </c>
      <c r="R82" s="230" t="s">
        <v>84</v>
      </c>
    </row>
    <row r="83" spans="2:16" s="214" customFormat="1" ht="12.75" customHeight="1">
      <c r="B83" s="216" t="s">
        <v>41</v>
      </c>
      <c r="D83" s="217" t="s">
        <v>210</v>
      </c>
      <c r="E83" s="217" t="s">
        <v>504</v>
      </c>
      <c r="I83" s="218">
        <f>I84</f>
        <v>0</v>
      </c>
      <c r="K83" s="219">
        <f>K84</f>
        <v>0</v>
      </c>
      <c r="M83" s="219">
        <f>M84</f>
        <v>0</v>
      </c>
      <c r="P83" s="217" t="s">
        <v>7</v>
      </c>
    </row>
    <row r="84" spans="2:16" s="214" customFormat="1" ht="12.75" customHeight="1">
      <c r="B84" s="244" t="s">
        <v>41</v>
      </c>
      <c r="D84" s="245" t="s">
        <v>583</v>
      </c>
      <c r="E84" s="245" t="s">
        <v>584</v>
      </c>
      <c r="I84" s="246">
        <f>SUM(I85:I91)</f>
        <v>0</v>
      </c>
      <c r="K84" s="247">
        <f>SUM(K85:K91)</f>
        <v>0</v>
      </c>
      <c r="M84" s="247">
        <f>SUM(M85:M91)</f>
        <v>0</v>
      </c>
      <c r="P84" s="245" t="s">
        <v>80</v>
      </c>
    </row>
    <row r="85" spans="1:16" s="17" customFormat="1" ht="13.5" customHeight="1">
      <c r="A85" s="220" t="s">
        <v>210</v>
      </c>
      <c r="B85" s="220" t="s">
        <v>79</v>
      </c>
      <c r="C85" s="220" t="s">
        <v>165</v>
      </c>
      <c r="D85" s="17" t="s">
        <v>795</v>
      </c>
      <c r="E85" s="221" t="s">
        <v>796</v>
      </c>
      <c r="F85" s="220" t="s">
        <v>182</v>
      </c>
      <c r="G85" s="222">
        <v>30</v>
      </c>
      <c r="H85" s="223"/>
      <c r="I85" s="223">
        <f>ROUND(G85*H85,2)</f>
        <v>0</v>
      </c>
      <c r="J85" s="224">
        <v>0</v>
      </c>
      <c r="K85" s="222">
        <f>G85*J85</f>
        <v>0</v>
      </c>
      <c r="L85" s="224">
        <v>0</v>
      </c>
      <c r="M85" s="222">
        <f>G85*L85</f>
        <v>0</v>
      </c>
      <c r="N85" s="927" t="s">
        <v>108</v>
      </c>
      <c r="O85" s="225">
        <v>4</v>
      </c>
      <c r="P85" s="17" t="s">
        <v>178</v>
      </c>
    </row>
    <row r="86" spans="4:18" s="17" customFormat="1" ht="15.75" customHeight="1">
      <c r="D86" s="226"/>
      <c r="E86" s="226" t="s">
        <v>168</v>
      </c>
      <c r="G86" s="227"/>
      <c r="P86" s="226" t="s">
        <v>178</v>
      </c>
      <c r="Q86" s="226" t="s">
        <v>7</v>
      </c>
      <c r="R86" s="226" t="s">
        <v>84</v>
      </c>
    </row>
    <row r="87" spans="4:18" s="17" customFormat="1" ht="15.75" customHeight="1">
      <c r="D87" s="226"/>
      <c r="E87" s="226" t="s">
        <v>797</v>
      </c>
      <c r="G87" s="227"/>
      <c r="P87" s="226" t="s">
        <v>178</v>
      </c>
      <c r="Q87" s="226" t="s">
        <v>7</v>
      </c>
      <c r="R87" s="226" t="s">
        <v>84</v>
      </c>
    </row>
    <row r="88" spans="4:18" s="17" customFormat="1" ht="15.75" customHeight="1">
      <c r="D88" s="226"/>
      <c r="E88" s="226" t="s">
        <v>798</v>
      </c>
      <c r="G88" s="227"/>
      <c r="P88" s="226" t="s">
        <v>178</v>
      </c>
      <c r="Q88" s="226" t="s">
        <v>7</v>
      </c>
      <c r="R88" s="226" t="s">
        <v>84</v>
      </c>
    </row>
    <row r="89" spans="4:18" s="17" customFormat="1" ht="15.75" customHeight="1">
      <c r="D89" s="226"/>
      <c r="E89" s="226" t="s">
        <v>799</v>
      </c>
      <c r="G89" s="227"/>
      <c r="P89" s="226" t="s">
        <v>178</v>
      </c>
      <c r="Q89" s="226" t="s">
        <v>7</v>
      </c>
      <c r="R89" s="226" t="s">
        <v>84</v>
      </c>
    </row>
    <row r="90" spans="4:18" s="17" customFormat="1" ht="15.75" customHeight="1">
      <c r="D90" s="228"/>
      <c r="E90" s="228" t="s">
        <v>800</v>
      </c>
      <c r="G90" s="229">
        <v>30</v>
      </c>
      <c r="P90" s="228" t="s">
        <v>178</v>
      </c>
      <c r="Q90" s="228" t="s">
        <v>80</v>
      </c>
      <c r="R90" s="228" t="s">
        <v>84</v>
      </c>
    </row>
    <row r="91" spans="4:18" s="17" customFormat="1" ht="15.75" customHeight="1">
      <c r="D91" s="230"/>
      <c r="E91" s="230" t="s">
        <v>170</v>
      </c>
      <c r="G91" s="231">
        <v>30</v>
      </c>
      <c r="P91" s="230" t="s">
        <v>178</v>
      </c>
      <c r="Q91" s="230" t="s">
        <v>171</v>
      </c>
      <c r="R91" s="230" t="s">
        <v>84</v>
      </c>
    </row>
    <row r="92" spans="5:13" s="233" customFormat="1" ht="12.75" customHeight="1">
      <c r="E92" s="234" t="s">
        <v>65</v>
      </c>
      <c r="I92" s="235">
        <f>I14</f>
        <v>0</v>
      </c>
      <c r="K92" s="236">
        <f>K14</f>
        <v>56.6630094</v>
      </c>
      <c r="M92" s="236">
        <f>M14</f>
        <v>0</v>
      </c>
    </row>
  </sheetData>
  <sheetProtection/>
  <printOptions horizontalCentered="1"/>
  <pageMargins left="0.7874015748031497" right="0.7874015748031497" top="0.5905511811023623" bottom="0.5905511811023623" header="0" footer="0.1968503937007874"/>
  <pageSetup fitToHeight="999" horizontalDpi="300" verticalDpi="300" orientation="landscape" paperSize="9" r:id="rId1"/>
  <headerFooter alignWithMargins="0">
    <oddFooter>&amp;C&amp;8Stránka &amp;P / &amp;N</oddFooter>
  </headerFooter>
</worksheet>
</file>

<file path=xl/worksheets/sheet8.xml><?xml version="1.0" encoding="utf-8"?>
<worksheet xmlns="http://schemas.openxmlformats.org/spreadsheetml/2006/main" xmlns:r="http://schemas.openxmlformats.org/officeDocument/2006/relationships">
  <sheetPr>
    <tabColor rgb="FFFF0000"/>
  </sheetPr>
  <dimension ref="A1:FV172"/>
  <sheetViews>
    <sheetView zoomScaleSheetLayoutView="100" zoomScalePageLayoutView="0" workbookViewId="0" topLeftCell="Y13">
      <selection activeCell="A1" sqref="A1"/>
    </sheetView>
  </sheetViews>
  <sheetFormatPr defaultColWidth="9.140625" defaultRowHeight="12.75"/>
  <cols>
    <col min="1" max="1" width="10.57421875" style="853" customWidth="1"/>
    <col min="2" max="2" width="22.421875" style="854" customWidth="1"/>
    <col min="3" max="3" width="20.8515625" style="855" customWidth="1"/>
    <col min="4" max="4" width="6.8515625" style="855" customWidth="1"/>
    <col min="5" max="6" width="4.57421875" style="856" customWidth="1"/>
    <col min="7" max="7" width="12.8515625" style="299" customWidth="1"/>
    <col min="8" max="8" width="4.421875" style="855" customWidth="1"/>
    <col min="9" max="9" width="5.7109375" style="855" customWidth="1"/>
    <col min="10" max="10" width="4.140625" style="855" customWidth="1"/>
    <col min="11" max="11" width="5.140625" style="855" customWidth="1"/>
    <col min="12" max="12" width="9.421875" style="857" customWidth="1"/>
    <col min="13" max="13" width="7.28125" style="305" customWidth="1"/>
    <col min="14" max="14" width="7.28125" style="858" customWidth="1"/>
    <col min="15" max="15" width="4.8515625" style="858" customWidth="1"/>
    <col min="16" max="16" width="7.140625" style="859" customWidth="1"/>
    <col min="17" max="18" width="6.00390625" style="859" customWidth="1"/>
    <col min="19" max="21" width="4.8515625" style="858" customWidth="1"/>
    <col min="22" max="22" width="4.7109375" style="858" customWidth="1"/>
    <col min="23" max="23" width="5.57421875" style="860" customWidth="1"/>
    <col min="24" max="24" width="5.57421875" style="861" customWidth="1"/>
    <col min="25" max="25" width="5.57421875" style="303" customWidth="1"/>
    <col min="26" max="26" width="7.7109375" style="862" customWidth="1"/>
    <col min="27" max="30" width="5.57421875" style="303" customWidth="1"/>
    <col min="31" max="31" width="6.421875" style="858" customWidth="1"/>
    <col min="32" max="32" width="6.421875" style="863" customWidth="1"/>
    <col min="33" max="33" width="6.421875" style="858" customWidth="1"/>
    <col min="34" max="34" width="6.421875" style="864" customWidth="1"/>
    <col min="35" max="35" width="6.421875" style="305" customWidth="1"/>
    <col min="36" max="38" width="6.421875" style="865" customWidth="1"/>
    <col min="39" max="41" width="5.140625" style="865" customWidth="1"/>
    <col min="42" max="42" width="7.00390625" style="866" customWidth="1"/>
    <col min="43" max="45" width="5.140625" style="867" customWidth="1"/>
    <col min="46" max="46" width="6.140625" style="868" customWidth="1"/>
    <col min="47" max="47" width="5.140625" style="859" customWidth="1"/>
    <col min="48" max="50" width="5.140625" style="858" customWidth="1"/>
    <col min="51" max="51" width="5.140625" style="869" customWidth="1"/>
    <col min="52" max="52" width="3.7109375" style="869" customWidth="1"/>
    <col min="53" max="53" width="5.8515625" style="870" customWidth="1"/>
    <col min="54" max="54" width="4.8515625" style="870" customWidth="1"/>
    <col min="55" max="55" width="5.8515625" style="870" customWidth="1"/>
    <col min="56" max="56" width="4.8515625" style="870" customWidth="1"/>
    <col min="57" max="57" width="6.8515625" style="858" customWidth="1"/>
    <col min="58" max="59" width="5.8515625" style="858" customWidth="1"/>
    <col min="60" max="60" width="4.8515625" style="871" customWidth="1"/>
    <col min="61" max="61" width="15.00390625" style="306" customWidth="1"/>
    <col min="62" max="62" width="17.7109375" style="872" customWidth="1"/>
    <col min="63" max="73" width="8.8515625" style="874" customWidth="1"/>
    <col min="74" max="16384" width="9.140625" style="855" customWidth="1"/>
  </cols>
  <sheetData>
    <row r="1" spans="1:62" s="264" customFormat="1" ht="26.25">
      <c r="A1" s="251"/>
      <c r="B1" s="252" t="s">
        <v>912</v>
      </c>
      <c r="C1" s="253"/>
      <c r="D1" s="254"/>
      <c r="E1" s="255"/>
      <c r="F1" s="255"/>
      <c r="G1" s="256"/>
      <c r="H1" s="253"/>
      <c r="I1" s="253"/>
      <c r="J1" s="253"/>
      <c r="K1" s="253"/>
      <c r="L1" s="257"/>
      <c r="M1" s="258"/>
      <c r="N1" s="259"/>
      <c r="O1" s="259"/>
      <c r="P1" s="259"/>
      <c r="Q1" s="259"/>
      <c r="R1" s="259"/>
      <c r="S1" s="259"/>
      <c r="T1" s="259"/>
      <c r="U1" s="259"/>
      <c r="V1" s="259"/>
      <c r="W1" s="260"/>
      <c r="X1" s="261"/>
      <c r="Y1" s="262"/>
      <c r="Z1" s="263"/>
      <c r="AA1" s="262"/>
      <c r="AB1" s="262"/>
      <c r="AC1" s="262"/>
      <c r="AD1" s="262"/>
      <c r="AF1" s="265"/>
      <c r="AN1" s="266"/>
      <c r="AO1" s="266"/>
      <c r="AP1" s="265"/>
      <c r="AQ1" s="262"/>
      <c r="AR1" s="262"/>
      <c r="AS1" s="262"/>
      <c r="AT1" s="267"/>
      <c r="AU1" s="268"/>
      <c r="AY1" s="262"/>
      <c r="AZ1" s="269"/>
      <c r="BA1" s="270"/>
      <c r="BB1" s="270"/>
      <c r="BC1" s="270"/>
      <c r="BD1" s="270"/>
      <c r="BI1" s="271"/>
      <c r="BJ1" s="272"/>
    </row>
    <row r="2" spans="1:62" s="264" customFormat="1" ht="18.75">
      <c r="A2" s="251"/>
      <c r="B2" s="273" t="s">
        <v>53</v>
      </c>
      <c r="C2" s="274" t="s">
        <v>913</v>
      </c>
      <c r="D2" s="275"/>
      <c r="E2" s="275"/>
      <c r="F2" s="275"/>
      <c r="G2" s="276"/>
      <c r="H2" s="277"/>
      <c r="I2" s="273"/>
      <c r="J2" s="277"/>
      <c r="K2" s="278"/>
      <c r="L2" s="279"/>
      <c r="M2" s="280"/>
      <c r="N2" s="281"/>
      <c r="O2" s="281"/>
      <c r="P2" s="281"/>
      <c r="Q2" s="281"/>
      <c r="R2" s="281"/>
      <c r="S2" s="281"/>
      <c r="T2" s="281"/>
      <c r="U2" s="281"/>
      <c r="V2" s="259"/>
      <c r="W2" s="260"/>
      <c r="X2" s="261"/>
      <c r="Y2" s="262"/>
      <c r="Z2" s="263"/>
      <c r="AA2" s="262"/>
      <c r="AB2" s="262"/>
      <c r="AC2" s="262"/>
      <c r="AD2" s="262"/>
      <c r="AF2" s="265"/>
      <c r="AN2" s="266"/>
      <c r="AO2" s="266"/>
      <c r="AP2" s="265"/>
      <c r="AQ2" s="262"/>
      <c r="AR2" s="262"/>
      <c r="AS2" s="262"/>
      <c r="AT2" s="267"/>
      <c r="AU2" s="268"/>
      <c r="AY2" s="262"/>
      <c r="AZ2" s="269"/>
      <c r="BA2" s="270"/>
      <c r="BB2" s="270"/>
      <c r="BC2" s="270"/>
      <c r="BD2" s="270"/>
      <c r="BI2" s="271"/>
      <c r="BJ2" s="272"/>
    </row>
    <row r="3" spans="1:62" s="264" customFormat="1" ht="18.75">
      <c r="A3" s="251"/>
      <c r="B3" s="273" t="s">
        <v>54</v>
      </c>
      <c r="C3" s="273" t="s">
        <v>914</v>
      </c>
      <c r="D3" s="275"/>
      <c r="E3" s="275"/>
      <c r="F3" s="275"/>
      <c r="G3" s="276"/>
      <c r="H3" s="277"/>
      <c r="I3" s="277"/>
      <c r="J3" s="277"/>
      <c r="K3" s="278"/>
      <c r="L3" s="279"/>
      <c r="M3" s="280"/>
      <c r="N3" s="281"/>
      <c r="O3" s="281"/>
      <c r="P3" s="281"/>
      <c r="Q3" s="281"/>
      <c r="R3" s="281"/>
      <c r="S3" s="281"/>
      <c r="T3" s="281"/>
      <c r="U3" s="281"/>
      <c r="V3" s="259"/>
      <c r="W3" s="282"/>
      <c r="X3" s="261"/>
      <c r="Y3" s="262"/>
      <c r="Z3" s="263"/>
      <c r="AA3" s="262"/>
      <c r="AB3" s="262"/>
      <c r="AC3" s="262"/>
      <c r="AD3" s="262"/>
      <c r="AN3" s="266"/>
      <c r="AO3" s="266"/>
      <c r="AP3" s="265"/>
      <c r="AQ3" s="262"/>
      <c r="AR3" s="262"/>
      <c r="AS3" s="262"/>
      <c r="AT3" s="267"/>
      <c r="AU3" s="268"/>
      <c r="AY3" s="262"/>
      <c r="AZ3" s="269"/>
      <c r="BA3" s="270"/>
      <c r="BB3" s="270"/>
      <c r="BC3" s="270"/>
      <c r="BD3" s="270"/>
      <c r="BI3" s="271"/>
      <c r="BJ3" s="272"/>
    </row>
    <row r="4" spans="1:62" s="264" customFormat="1" ht="18.75">
      <c r="A4" s="251"/>
      <c r="B4" s="273" t="s">
        <v>55</v>
      </c>
      <c r="C4" s="273" t="s">
        <v>915</v>
      </c>
      <c r="D4" s="275"/>
      <c r="E4" s="275"/>
      <c r="F4" s="275"/>
      <c r="G4" s="276"/>
      <c r="H4" s="277"/>
      <c r="I4" s="277"/>
      <c r="J4" s="277"/>
      <c r="K4" s="278"/>
      <c r="L4" s="279"/>
      <c r="M4" s="280"/>
      <c r="N4" s="281"/>
      <c r="O4" s="281"/>
      <c r="P4" s="281"/>
      <c r="Q4" s="281"/>
      <c r="R4" s="281"/>
      <c r="S4" s="281"/>
      <c r="T4" s="281"/>
      <c r="U4" s="281"/>
      <c r="V4" s="259"/>
      <c r="W4" s="282"/>
      <c r="AF4" s="265"/>
      <c r="AN4" s="266"/>
      <c r="AO4" s="266"/>
      <c r="AP4" s="265"/>
      <c r="AQ4" s="262"/>
      <c r="AR4" s="262"/>
      <c r="AS4" s="262"/>
      <c r="AT4" s="267"/>
      <c r="AU4" s="268"/>
      <c r="AY4" s="262"/>
      <c r="AZ4" s="269"/>
      <c r="BA4" s="270"/>
      <c r="BB4" s="270"/>
      <c r="BC4" s="270"/>
      <c r="BD4" s="270"/>
      <c r="BI4" s="271"/>
      <c r="BJ4" s="272"/>
    </row>
    <row r="5" spans="1:62" s="264" customFormat="1" ht="18.75">
      <c r="A5" s="251"/>
      <c r="B5" s="273" t="s">
        <v>57</v>
      </c>
      <c r="C5" s="283" t="s">
        <v>916</v>
      </c>
      <c r="D5" s="284"/>
      <c r="E5" s="284"/>
      <c r="F5" s="284"/>
      <c r="G5" s="276"/>
      <c r="H5" s="277"/>
      <c r="I5" s="277"/>
      <c r="J5" s="277"/>
      <c r="K5" s="278"/>
      <c r="L5" s="279"/>
      <c r="M5" s="280"/>
      <c r="N5" s="281"/>
      <c r="O5" s="281"/>
      <c r="P5" s="281"/>
      <c r="Q5" s="281"/>
      <c r="R5" s="281"/>
      <c r="S5" s="281"/>
      <c r="T5" s="281"/>
      <c r="U5" s="281"/>
      <c r="V5" s="259"/>
      <c r="W5" s="260"/>
      <c r="X5" s="261"/>
      <c r="Y5" s="262"/>
      <c r="Z5" s="263"/>
      <c r="AA5" s="262"/>
      <c r="AB5" s="262"/>
      <c r="AC5" s="262"/>
      <c r="AD5" s="262"/>
      <c r="AF5" s="265"/>
      <c r="AN5" s="266"/>
      <c r="AO5" s="266"/>
      <c r="AP5" s="265"/>
      <c r="AQ5" s="262"/>
      <c r="AR5" s="262"/>
      <c r="AS5" s="262"/>
      <c r="AT5" s="267"/>
      <c r="AU5" s="268"/>
      <c r="AY5" s="262"/>
      <c r="AZ5" s="269"/>
      <c r="BA5" s="270"/>
      <c r="BB5" s="270"/>
      <c r="BC5" s="270"/>
      <c r="BD5" s="270"/>
      <c r="BI5" s="271"/>
      <c r="BJ5" s="272"/>
    </row>
    <row r="6" spans="1:62" s="264" customFormat="1" ht="18.75">
      <c r="A6" s="251"/>
      <c r="B6" s="273" t="s">
        <v>58</v>
      </c>
      <c r="C6" s="283" t="s">
        <v>917</v>
      </c>
      <c r="D6" s="284"/>
      <c r="E6" s="284"/>
      <c r="F6" s="284"/>
      <c r="G6" s="276"/>
      <c r="H6" s="277"/>
      <c r="I6" s="277"/>
      <c r="J6" s="277"/>
      <c r="K6" s="278"/>
      <c r="L6" s="279"/>
      <c r="M6" s="280"/>
      <c r="N6" s="281"/>
      <c r="O6" s="281"/>
      <c r="P6" s="281"/>
      <c r="Q6" s="281"/>
      <c r="R6" s="281"/>
      <c r="S6" s="281"/>
      <c r="T6" s="281"/>
      <c r="U6" s="281"/>
      <c r="V6" s="259"/>
      <c r="W6" s="260"/>
      <c r="X6" s="261"/>
      <c r="Y6" s="262"/>
      <c r="Z6" s="263"/>
      <c r="AA6" s="262"/>
      <c r="AB6" s="262"/>
      <c r="AC6" s="262"/>
      <c r="AD6" s="262"/>
      <c r="AF6" s="265"/>
      <c r="AN6" s="266"/>
      <c r="AO6" s="266"/>
      <c r="AP6" s="265"/>
      <c r="AQ6" s="262"/>
      <c r="AR6" s="262"/>
      <c r="AS6" s="262"/>
      <c r="AT6" s="267"/>
      <c r="AU6" s="268"/>
      <c r="AY6" s="262"/>
      <c r="AZ6" s="269"/>
      <c r="BA6" s="270"/>
      <c r="BB6" s="270"/>
      <c r="BC6" s="270"/>
      <c r="BD6" s="270"/>
      <c r="BI6" s="271"/>
      <c r="BJ6" s="272"/>
    </row>
    <row r="7" spans="1:62" s="264" customFormat="1" ht="18.75">
      <c r="A7" s="251"/>
      <c r="B7" s="273" t="s">
        <v>59</v>
      </c>
      <c r="C7" s="285">
        <v>42285</v>
      </c>
      <c r="D7" s="285"/>
      <c r="E7" s="286"/>
      <c r="F7" s="286"/>
      <c r="G7" s="276"/>
      <c r="H7" s="277"/>
      <c r="I7" s="277"/>
      <c r="J7" s="277"/>
      <c r="K7" s="278"/>
      <c r="L7" s="279"/>
      <c r="M7" s="280"/>
      <c r="N7" s="281"/>
      <c r="O7" s="281"/>
      <c r="P7" s="281"/>
      <c r="Q7" s="281"/>
      <c r="R7" s="281"/>
      <c r="S7" s="281"/>
      <c r="T7" s="281"/>
      <c r="U7" s="281"/>
      <c r="V7" s="259"/>
      <c r="W7" s="260"/>
      <c r="X7" s="261"/>
      <c r="Y7" s="262"/>
      <c r="Z7" s="263"/>
      <c r="AA7" s="262"/>
      <c r="AB7" s="262"/>
      <c r="AC7" s="262"/>
      <c r="AD7" s="262"/>
      <c r="AF7" s="265"/>
      <c r="AN7" s="266"/>
      <c r="AO7" s="266"/>
      <c r="AP7" s="265"/>
      <c r="AQ7" s="262"/>
      <c r="AR7" s="262"/>
      <c r="AS7" s="262"/>
      <c r="AT7" s="267"/>
      <c r="AU7" s="268"/>
      <c r="AY7" s="262"/>
      <c r="AZ7" s="269"/>
      <c r="BA7" s="270"/>
      <c r="BB7" s="270"/>
      <c r="BC7" s="270"/>
      <c r="BD7" s="270"/>
      <c r="BI7" s="271"/>
      <c r="BJ7" s="272"/>
    </row>
    <row r="8" spans="1:62" s="299" customFormat="1" ht="3" customHeight="1" thickBot="1">
      <c r="A8" s="287"/>
      <c r="B8" s="288"/>
      <c r="C8" s="289"/>
      <c r="D8" s="290"/>
      <c r="E8" s="291"/>
      <c r="F8" s="291"/>
      <c r="G8" s="292"/>
      <c r="H8" s="288"/>
      <c r="I8" s="288"/>
      <c r="J8" s="288"/>
      <c r="K8" s="288"/>
      <c r="L8" s="293"/>
      <c r="M8" s="294"/>
      <c r="N8" s="288"/>
      <c r="O8" s="288"/>
      <c r="P8" s="288"/>
      <c r="Q8" s="288"/>
      <c r="R8" s="288"/>
      <c r="S8" s="288"/>
      <c r="T8" s="288"/>
      <c r="U8" s="288"/>
      <c r="V8" s="288"/>
      <c r="W8" s="295"/>
      <c r="X8" s="296"/>
      <c r="Y8" s="297"/>
      <c r="Z8" s="298"/>
      <c r="AA8" s="297"/>
      <c r="AB8" s="297"/>
      <c r="AC8" s="297"/>
      <c r="AD8" s="297"/>
      <c r="AF8" s="300"/>
      <c r="AN8" s="301"/>
      <c r="AO8" s="301"/>
      <c r="AP8" s="300"/>
      <c r="AQ8" s="297"/>
      <c r="AR8" s="297"/>
      <c r="AS8" s="297"/>
      <c r="AT8" s="302"/>
      <c r="AU8" s="303"/>
      <c r="AY8" s="297"/>
      <c r="AZ8" s="304"/>
      <c r="BA8" s="305"/>
      <c r="BB8" s="305"/>
      <c r="BC8" s="305"/>
      <c r="BD8" s="305"/>
      <c r="BI8" s="306"/>
      <c r="BJ8" s="307"/>
    </row>
    <row r="9" spans="1:62" s="308" customFormat="1" ht="80.25" customHeight="1" thickBot="1">
      <c r="A9" s="982" t="s">
        <v>918</v>
      </c>
      <c r="B9" s="983" t="s">
        <v>919</v>
      </c>
      <c r="C9" s="983" t="s">
        <v>920</v>
      </c>
      <c r="D9" s="984" t="s">
        <v>921</v>
      </c>
      <c r="E9" s="984"/>
      <c r="F9" s="984"/>
      <c r="G9" s="984"/>
      <c r="H9" s="985" t="s">
        <v>922</v>
      </c>
      <c r="I9" s="985"/>
      <c r="J9" s="985"/>
      <c r="K9" s="985"/>
      <c r="L9" s="986" t="s">
        <v>923</v>
      </c>
      <c r="M9" s="978" t="s">
        <v>924</v>
      </c>
      <c r="N9" s="978"/>
      <c r="O9" s="979" t="s">
        <v>925</v>
      </c>
      <c r="P9" s="979"/>
      <c r="Q9" s="979"/>
      <c r="R9" s="979"/>
      <c r="S9" s="979"/>
      <c r="T9" s="979"/>
      <c r="U9" s="979"/>
      <c r="V9" s="979"/>
      <c r="W9" s="980" t="s">
        <v>926</v>
      </c>
      <c r="X9" s="980"/>
      <c r="Y9" s="980"/>
      <c r="Z9" s="980"/>
      <c r="AA9" s="980"/>
      <c r="AB9" s="980"/>
      <c r="AC9" s="980"/>
      <c r="AD9" s="980"/>
      <c r="AE9" s="981" t="s">
        <v>927</v>
      </c>
      <c r="AF9" s="981"/>
      <c r="AG9" s="981"/>
      <c r="AH9" s="981"/>
      <c r="AI9" s="981"/>
      <c r="AJ9" s="981"/>
      <c r="AK9" s="981"/>
      <c r="AL9" s="981"/>
      <c r="AM9" s="981" t="s">
        <v>928</v>
      </c>
      <c r="AN9" s="981"/>
      <c r="AO9" s="981"/>
      <c r="AP9" s="980" t="s">
        <v>929</v>
      </c>
      <c r="AQ9" s="980"/>
      <c r="AR9" s="980"/>
      <c r="AS9" s="980"/>
      <c r="AT9" s="980"/>
      <c r="AU9" s="980"/>
      <c r="AV9" s="980"/>
      <c r="AW9" s="980"/>
      <c r="AX9" s="980"/>
      <c r="AY9" s="980"/>
      <c r="AZ9" s="968" t="s">
        <v>930</v>
      </c>
      <c r="BA9" s="968"/>
      <c r="BB9" s="969" t="s">
        <v>931</v>
      </c>
      <c r="BC9" s="969"/>
      <c r="BD9" s="969"/>
      <c r="BE9" s="970" t="s">
        <v>932</v>
      </c>
      <c r="BF9" s="970"/>
      <c r="BG9" s="970"/>
      <c r="BH9" s="970"/>
      <c r="BI9" s="971" t="s">
        <v>933</v>
      </c>
      <c r="BJ9" s="972" t="s">
        <v>934</v>
      </c>
    </row>
    <row r="10" spans="1:62" s="343" customFormat="1" ht="159" customHeight="1" thickBot="1">
      <c r="A10" s="982"/>
      <c r="B10" s="983"/>
      <c r="C10" s="983"/>
      <c r="D10" s="309" t="s">
        <v>935</v>
      </c>
      <c r="E10" s="310" t="s">
        <v>936</v>
      </c>
      <c r="F10" s="310" t="s">
        <v>937</v>
      </c>
      <c r="G10" s="311" t="s">
        <v>938</v>
      </c>
      <c r="H10" s="312" t="s">
        <v>939</v>
      </c>
      <c r="I10" s="312" t="s">
        <v>940</v>
      </c>
      <c r="J10" s="312"/>
      <c r="K10" s="312"/>
      <c r="L10" s="986"/>
      <c r="M10" s="313" t="s">
        <v>941</v>
      </c>
      <c r="N10" s="314" t="s">
        <v>942</v>
      </c>
      <c r="O10" s="315" t="s">
        <v>943</v>
      </c>
      <c r="P10" s="315" t="s">
        <v>944</v>
      </c>
      <c r="Q10" s="315" t="s">
        <v>945</v>
      </c>
      <c r="R10" s="315" t="s">
        <v>946</v>
      </c>
      <c r="S10" s="315" t="s">
        <v>947</v>
      </c>
      <c r="T10" s="315" t="s">
        <v>948</v>
      </c>
      <c r="U10" s="315" t="s">
        <v>949</v>
      </c>
      <c r="V10" s="316" t="s">
        <v>950</v>
      </c>
      <c r="W10" s="317" t="s">
        <v>951</v>
      </c>
      <c r="X10" s="318" t="s">
        <v>952</v>
      </c>
      <c r="Y10" s="318" t="s">
        <v>953</v>
      </c>
      <c r="Z10" s="319" t="s">
        <v>954</v>
      </c>
      <c r="AA10" s="320" t="s">
        <v>955</v>
      </c>
      <c r="AB10" s="320" t="s">
        <v>956</v>
      </c>
      <c r="AC10" s="320" t="s">
        <v>957</v>
      </c>
      <c r="AD10" s="321" t="s">
        <v>958</v>
      </c>
      <c r="AE10" s="313" t="s">
        <v>959</v>
      </c>
      <c r="AF10" s="322" t="s">
        <v>960</v>
      </c>
      <c r="AG10" s="323" t="s">
        <v>961</v>
      </c>
      <c r="AH10" s="315" t="s">
        <v>962</v>
      </c>
      <c r="AI10" s="324" t="s">
        <v>963</v>
      </c>
      <c r="AJ10" s="324" t="s">
        <v>964</v>
      </c>
      <c r="AK10" s="325" t="s">
        <v>965</v>
      </c>
      <c r="AL10" s="326" t="s">
        <v>966</v>
      </c>
      <c r="AM10" s="327" t="s">
        <v>967</v>
      </c>
      <c r="AN10" s="323" t="s">
        <v>968</v>
      </c>
      <c r="AO10" s="328" t="s">
        <v>969</v>
      </c>
      <c r="AP10" s="327" t="s">
        <v>970</v>
      </c>
      <c r="AQ10" s="323" t="s">
        <v>971</v>
      </c>
      <c r="AR10" s="329" t="s">
        <v>972</v>
      </c>
      <c r="AS10" s="329" t="s">
        <v>973</v>
      </c>
      <c r="AT10" s="330" t="s">
        <v>974</v>
      </c>
      <c r="AU10" s="331" t="s">
        <v>975</v>
      </c>
      <c r="AV10" s="332" t="s">
        <v>976</v>
      </c>
      <c r="AW10" s="333" t="s">
        <v>977</v>
      </c>
      <c r="AX10" s="334" t="s">
        <v>978</v>
      </c>
      <c r="AY10" s="335" t="s">
        <v>979</v>
      </c>
      <c r="AZ10" s="336" t="s">
        <v>980</v>
      </c>
      <c r="BA10" s="337" t="s">
        <v>981</v>
      </c>
      <c r="BB10" s="338" t="s">
        <v>982</v>
      </c>
      <c r="BC10" s="339" t="s">
        <v>983</v>
      </c>
      <c r="BD10" s="340" t="s">
        <v>984</v>
      </c>
      <c r="BE10" s="338" t="s">
        <v>985</v>
      </c>
      <c r="BF10" s="341" t="s">
        <v>986</v>
      </c>
      <c r="BG10" s="341" t="s">
        <v>987</v>
      </c>
      <c r="BH10" s="342" t="s">
        <v>988</v>
      </c>
      <c r="BI10" s="971"/>
      <c r="BJ10" s="972"/>
    </row>
    <row r="11" spans="1:62" s="366" customFormat="1" ht="15.75" customHeight="1">
      <c r="A11" s="344"/>
      <c r="B11" s="344"/>
      <c r="C11" s="344" t="s">
        <v>989</v>
      </c>
      <c r="D11" s="344" t="s">
        <v>990</v>
      </c>
      <c r="E11" s="344" t="s">
        <v>990</v>
      </c>
      <c r="F11" s="344"/>
      <c r="G11" s="344" t="s">
        <v>990</v>
      </c>
      <c r="H11" s="344" t="s">
        <v>588</v>
      </c>
      <c r="I11" s="344" t="s">
        <v>588</v>
      </c>
      <c r="J11" s="344" t="s">
        <v>588</v>
      </c>
      <c r="K11" s="344" t="s">
        <v>588</v>
      </c>
      <c r="L11" s="344" t="s">
        <v>588</v>
      </c>
      <c r="M11" s="345" t="s">
        <v>182</v>
      </c>
      <c r="N11" s="346" t="s">
        <v>991</v>
      </c>
      <c r="O11" s="346" t="s">
        <v>588</v>
      </c>
      <c r="P11" s="346" t="s">
        <v>588</v>
      </c>
      <c r="Q11" s="346" t="s">
        <v>588</v>
      </c>
      <c r="R11" s="346"/>
      <c r="S11" s="346" t="s">
        <v>588</v>
      </c>
      <c r="T11" s="346"/>
      <c r="U11" s="346" t="s">
        <v>588</v>
      </c>
      <c r="V11" s="347" t="s">
        <v>588</v>
      </c>
      <c r="W11" s="344" t="s">
        <v>267</v>
      </c>
      <c r="X11" s="344" t="s">
        <v>182</v>
      </c>
      <c r="Y11" s="344" t="s">
        <v>267</v>
      </c>
      <c r="Z11" s="348" t="s">
        <v>271</v>
      </c>
      <c r="AA11" s="346" t="s">
        <v>588</v>
      </c>
      <c r="AB11" s="346" t="s">
        <v>588</v>
      </c>
      <c r="AC11" s="346" t="s">
        <v>588</v>
      </c>
      <c r="AD11" s="349" t="s">
        <v>588</v>
      </c>
      <c r="AE11" s="350" t="s">
        <v>271</v>
      </c>
      <c r="AF11" s="345" t="s">
        <v>182</v>
      </c>
      <c r="AG11" s="346" t="s">
        <v>588</v>
      </c>
      <c r="AH11" s="346" t="s">
        <v>588</v>
      </c>
      <c r="AI11" s="351" t="s">
        <v>267</v>
      </c>
      <c r="AJ11" s="351" t="s">
        <v>267</v>
      </c>
      <c r="AK11" s="352" t="s">
        <v>271</v>
      </c>
      <c r="AL11" s="353" t="s">
        <v>271</v>
      </c>
      <c r="AM11" s="354" t="s">
        <v>990</v>
      </c>
      <c r="AN11" s="355" t="s">
        <v>588</v>
      </c>
      <c r="AO11" s="356" t="s">
        <v>588</v>
      </c>
      <c r="AP11" s="354" t="s">
        <v>990</v>
      </c>
      <c r="AQ11" s="346" t="s">
        <v>588</v>
      </c>
      <c r="AR11" s="346" t="s">
        <v>588</v>
      </c>
      <c r="AS11" s="346" t="s">
        <v>588</v>
      </c>
      <c r="AT11" s="346" t="s">
        <v>990</v>
      </c>
      <c r="AU11" s="346" t="s">
        <v>588</v>
      </c>
      <c r="AV11" s="346" t="s">
        <v>588</v>
      </c>
      <c r="AW11" s="346" t="s">
        <v>588</v>
      </c>
      <c r="AX11" s="346" t="s">
        <v>588</v>
      </c>
      <c r="AY11" s="349" t="s">
        <v>588</v>
      </c>
      <c r="AZ11" s="357" t="s">
        <v>267</v>
      </c>
      <c r="BA11" s="358" t="s">
        <v>182</v>
      </c>
      <c r="BB11" s="359" t="s">
        <v>267</v>
      </c>
      <c r="BC11" s="360" t="s">
        <v>182</v>
      </c>
      <c r="BD11" s="361" t="s">
        <v>271</v>
      </c>
      <c r="BE11" s="359" t="s">
        <v>992</v>
      </c>
      <c r="BF11" s="362" t="s">
        <v>748</v>
      </c>
      <c r="BG11" s="362" t="s">
        <v>993</v>
      </c>
      <c r="BH11" s="363" t="s">
        <v>271</v>
      </c>
      <c r="BI11" s="364" t="s">
        <v>994</v>
      </c>
      <c r="BJ11" s="365" t="s">
        <v>995</v>
      </c>
    </row>
    <row r="12" spans="1:62" s="382" customFormat="1" ht="12.75" customHeight="1">
      <c r="A12" s="367"/>
      <c r="B12" s="367"/>
      <c r="C12" s="367"/>
      <c r="D12" s="368" t="s">
        <v>996</v>
      </c>
      <c r="E12" s="368" t="s">
        <v>997</v>
      </c>
      <c r="F12" s="368"/>
      <c r="G12" s="369" t="s">
        <v>998</v>
      </c>
      <c r="H12" s="370"/>
      <c r="I12" s="371"/>
      <c r="J12" s="371"/>
      <c r="K12" s="371"/>
      <c r="L12" s="973"/>
      <c r="M12" s="372" t="s">
        <v>999</v>
      </c>
      <c r="N12" s="373" t="s">
        <v>1000</v>
      </c>
      <c r="O12" s="374"/>
      <c r="P12" s="375"/>
      <c r="Q12" s="375"/>
      <c r="R12" s="375"/>
      <c r="S12" s="375"/>
      <c r="T12" s="375"/>
      <c r="U12" s="376"/>
      <c r="V12" s="974"/>
      <c r="W12" s="975" t="s">
        <v>1001</v>
      </c>
      <c r="X12" s="975"/>
      <c r="Y12" s="975"/>
      <c r="Z12" s="377"/>
      <c r="AA12" s="378"/>
      <c r="AB12" s="378"/>
      <c r="AC12" s="378"/>
      <c r="AD12" s="378"/>
      <c r="AE12" s="976" t="s">
        <v>1002</v>
      </c>
      <c r="AF12" s="976"/>
      <c r="AG12" s="976"/>
      <c r="AH12" s="976"/>
      <c r="AI12" s="977" t="s">
        <v>1003</v>
      </c>
      <c r="AJ12" s="977"/>
      <c r="AK12" s="977"/>
      <c r="AL12" s="977"/>
      <c r="AM12" s="962" t="s">
        <v>1004</v>
      </c>
      <c r="AN12" s="962"/>
      <c r="AO12" s="962"/>
      <c r="AP12" s="963" t="s">
        <v>1005</v>
      </c>
      <c r="AQ12" s="963"/>
      <c r="AR12" s="379"/>
      <c r="AS12" s="380" t="s">
        <v>1006</v>
      </c>
      <c r="AT12" s="964" t="s">
        <v>1007</v>
      </c>
      <c r="AU12" s="964"/>
      <c r="AV12" s="964"/>
      <c r="AW12" s="964"/>
      <c r="AX12" s="964"/>
      <c r="AY12" s="964"/>
      <c r="AZ12" s="965" t="s">
        <v>1008</v>
      </c>
      <c r="BA12" s="965"/>
      <c r="BB12" s="966" t="s">
        <v>1009</v>
      </c>
      <c r="BC12" s="966"/>
      <c r="BD12" s="966"/>
      <c r="BE12" s="967" t="s">
        <v>1010</v>
      </c>
      <c r="BF12" s="967"/>
      <c r="BG12" s="952" t="s">
        <v>1011</v>
      </c>
      <c r="BH12" s="952"/>
      <c r="BI12" s="953"/>
      <c r="BJ12" s="381"/>
    </row>
    <row r="13" spans="1:62" s="398" customFormat="1" ht="12.75" customHeight="1" thickBot="1">
      <c r="A13" s="383"/>
      <c r="B13" s="383"/>
      <c r="C13" s="383"/>
      <c r="D13" s="384" t="s">
        <v>1012</v>
      </c>
      <c r="E13" s="384" t="s">
        <v>1012</v>
      </c>
      <c r="F13" s="384"/>
      <c r="G13" s="385" t="s">
        <v>1013</v>
      </c>
      <c r="H13" s="386"/>
      <c r="I13" s="387"/>
      <c r="J13" s="387"/>
      <c r="K13" s="387"/>
      <c r="L13" s="973"/>
      <c r="M13" s="388" t="s">
        <v>1012</v>
      </c>
      <c r="N13" s="389" t="s">
        <v>1012</v>
      </c>
      <c r="O13" s="390"/>
      <c r="P13" s="391"/>
      <c r="Q13" s="391"/>
      <c r="R13" s="391"/>
      <c r="S13" s="391"/>
      <c r="T13" s="391"/>
      <c r="U13" s="392"/>
      <c r="V13" s="974"/>
      <c r="W13" s="954" t="s">
        <v>1012</v>
      </c>
      <c r="X13" s="954"/>
      <c r="Y13" s="954"/>
      <c r="Z13" s="393"/>
      <c r="AA13" s="394"/>
      <c r="AB13" s="394"/>
      <c r="AC13" s="394"/>
      <c r="AD13" s="394"/>
      <c r="AE13" s="955" t="s">
        <v>1012</v>
      </c>
      <c r="AF13" s="955"/>
      <c r="AG13" s="955"/>
      <c r="AH13" s="955"/>
      <c r="AI13" s="956" t="s">
        <v>1012</v>
      </c>
      <c r="AJ13" s="956"/>
      <c r="AK13" s="956"/>
      <c r="AL13" s="956"/>
      <c r="AM13" s="957" t="s">
        <v>1012</v>
      </c>
      <c r="AN13" s="957"/>
      <c r="AO13" s="957"/>
      <c r="AP13" s="958" t="s">
        <v>1012</v>
      </c>
      <c r="AQ13" s="958"/>
      <c r="AR13" s="395"/>
      <c r="AS13" s="396" t="s">
        <v>1012</v>
      </c>
      <c r="AT13" s="959" t="s">
        <v>1012</v>
      </c>
      <c r="AU13" s="959"/>
      <c r="AV13" s="959"/>
      <c r="AW13" s="959"/>
      <c r="AX13" s="959"/>
      <c r="AY13" s="959"/>
      <c r="AZ13" s="960" t="s">
        <v>1012</v>
      </c>
      <c r="BA13" s="960"/>
      <c r="BB13" s="961" t="s">
        <v>1013</v>
      </c>
      <c r="BC13" s="961"/>
      <c r="BD13" s="961"/>
      <c r="BE13" s="946" t="s">
        <v>1012</v>
      </c>
      <c r="BF13" s="946"/>
      <c r="BG13" s="947" t="s">
        <v>1012</v>
      </c>
      <c r="BH13" s="947"/>
      <c r="BI13" s="953"/>
      <c r="BJ13" s="397"/>
    </row>
    <row r="14" spans="1:62" s="407" customFormat="1" ht="15.75" thickBot="1">
      <c r="A14" s="399">
        <v>1</v>
      </c>
      <c r="B14" s="399">
        <v>2</v>
      </c>
      <c r="C14" s="399">
        <v>3</v>
      </c>
      <c r="D14" s="400">
        <v>4</v>
      </c>
      <c r="E14" s="400">
        <v>5</v>
      </c>
      <c r="F14" s="400"/>
      <c r="G14" s="400">
        <v>6</v>
      </c>
      <c r="H14" s="400">
        <v>7</v>
      </c>
      <c r="I14" s="400">
        <v>8</v>
      </c>
      <c r="J14" s="400">
        <v>9</v>
      </c>
      <c r="K14" s="400">
        <v>10</v>
      </c>
      <c r="L14" s="399">
        <v>15</v>
      </c>
      <c r="M14" s="400">
        <v>16</v>
      </c>
      <c r="N14" s="400">
        <v>17</v>
      </c>
      <c r="O14" s="400">
        <v>18</v>
      </c>
      <c r="P14" s="400">
        <v>19</v>
      </c>
      <c r="Q14" s="400">
        <v>20</v>
      </c>
      <c r="R14" s="400"/>
      <c r="S14" s="400">
        <v>21</v>
      </c>
      <c r="T14" s="400"/>
      <c r="U14" s="400">
        <v>22</v>
      </c>
      <c r="V14" s="401">
        <v>23</v>
      </c>
      <c r="W14" s="400">
        <v>24</v>
      </c>
      <c r="X14" s="400">
        <v>25</v>
      </c>
      <c r="Y14" s="400">
        <v>26</v>
      </c>
      <c r="Z14" s="402">
        <v>27</v>
      </c>
      <c r="AA14" s="402">
        <v>28</v>
      </c>
      <c r="AB14" s="402">
        <v>29</v>
      </c>
      <c r="AC14" s="402">
        <v>30</v>
      </c>
      <c r="AD14" s="400">
        <v>31</v>
      </c>
      <c r="AE14" s="403">
        <v>32</v>
      </c>
      <c r="AF14" s="403">
        <v>33</v>
      </c>
      <c r="AG14" s="403">
        <v>34</v>
      </c>
      <c r="AH14" s="403" t="s">
        <v>384</v>
      </c>
      <c r="AI14" s="403" t="s">
        <v>388</v>
      </c>
      <c r="AJ14" s="403">
        <v>37</v>
      </c>
      <c r="AK14" s="403">
        <v>38</v>
      </c>
      <c r="AL14" s="403">
        <v>39</v>
      </c>
      <c r="AM14" s="403">
        <v>40</v>
      </c>
      <c r="AN14" s="403">
        <v>41</v>
      </c>
      <c r="AO14" s="403">
        <v>42</v>
      </c>
      <c r="AP14" s="403">
        <v>43</v>
      </c>
      <c r="AQ14" s="403">
        <v>44</v>
      </c>
      <c r="AR14" s="403">
        <v>45</v>
      </c>
      <c r="AS14" s="403" t="s">
        <v>438</v>
      </c>
      <c r="AT14" s="403" t="s">
        <v>441</v>
      </c>
      <c r="AU14" s="403" t="s">
        <v>451</v>
      </c>
      <c r="AV14" s="403" t="s">
        <v>454</v>
      </c>
      <c r="AW14" s="403" t="s">
        <v>457</v>
      </c>
      <c r="AX14" s="403" t="s">
        <v>462</v>
      </c>
      <c r="AY14" s="404" t="s">
        <v>465</v>
      </c>
      <c r="AZ14" s="404" t="s">
        <v>473</v>
      </c>
      <c r="BA14" s="403" t="s">
        <v>477</v>
      </c>
      <c r="BB14" s="403" t="s">
        <v>480</v>
      </c>
      <c r="BC14" s="403" t="s">
        <v>483</v>
      </c>
      <c r="BD14" s="403" t="s">
        <v>487</v>
      </c>
      <c r="BE14" s="405" t="s">
        <v>490</v>
      </c>
      <c r="BF14" s="405" t="s">
        <v>494</v>
      </c>
      <c r="BG14" s="406">
        <v>60</v>
      </c>
      <c r="BH14" s="406">
        <v>61</v>
      </c>
      <c r="BI14" s="399">
        <v>62</v>
      </c>
      <c r="BJ14" s="399">
        <v>63</v>
      </c>
    </row>
    <row r="15" spans="1:62" s="414" customFormat="1" ht="19.5" thickBot="1">
      <c r="A15" s="408"/>
      <c r="B15" s="948" t="s">
        <v>1014</v>
      </c>
      <c r="C15" s="949"/>
      <c r="D15" s="409"/>
      <c r="E15" s="409"/>
      <c r="F15" s="409"/>
      <c r="G15" s="409"/>
      <c r="H15" s="409"/>
      <c r="I15" s="409"/>
      <c r="J15" s="409"/>
      <c r="K15" s="409"/>
      <c r="L15" s="410"/>
      <c r="M15" s="410"/>
      <c r="N15" s="410"/>
      <c r="O15" s="410"/>
      <c r="P15" s="410"/>
      <c r="Q15" s="410"/>
      <c r="R15" s="410"/>
      <c r="S15" s="410"/>
      <c r="T15" s="410"/>
      <c r="U15" s="410"/>
      <c r="V15" s="410"/>
      <c r="W15" s="410"/>
      <c r="X15" s="410"/>
      <c r="Y15" s="410"/>
      <c r="Z15" s="410"/>
      <c r="AA15" s="410"/>
      <c r="AB15" s="410"/>
      <c r="AC15" s="410"/>
      <c r="AD15" s="410"/>
      <c r="AE15" s="410"/>
      <c r="AF15" s="410"/>
      <c r="AG15" s="410"/>
      <c r="AH15" s="410"/>
      <c r="AI15" s="410"/>
      <c r="AJ15" s="410"/>
      <c r="AK15" s="410"/>
      <c r="AL15" s="410"/>
      <c r="AM15" s="410"/>
      <c r="AN15" s="411"/>
      <c r="AO15" s="411"/>
      <c r="AP15" s="410"/>
      <c r="AQ15" s="410"/>
      <c r="AR15" s="410"/>
      <c r="AS15" s="410"/>
      <c r="AT15" s="410"/>
      <c r="AU15" s="410"/>
      <c r="AV15" s="410"/>
      <c r="AW15" s="410"/>
      <c r="AX15" s="410"/>
      <c r="AY15" s="410"/>
      <c r="AZ15" s="410"/>
      <c r="BA15" s="410"/>
      <c r="BB15" s="410"/>
      <c r="BC15" s="410"/>
      <c r="BD15" s="410"/>
      <c r="BE15" s="410"/>
      <c r="BF15" s="410"/>
      <c r="BG15" s="410"/>
      <c r="BH15" s="410"/>
      <c r="BI15" s="412"/>
      <c r="BJ15" s="413"/>
    </row>
    <row r="16" spans="1:62" s="455" customFormat="1" ht="57">
      <c r="A16" s="415" t="s">
        <v>1015</v>
      </c>
      <c r="B16" s="416" t="s">
        <v>1016</v>
      </c>
      <c r="C16" s="417" t="s">
        <v>1017</v>
      </c>
      <c r="D16" s="418" t="s">
        <v>1018</v>
      </c>
      <c r="E16" s="419" t="s">
        <v>1019</v>
      </c>
      <c r="F16" s="419" t="s">
        <v>1020</v>
      </c>
      <c r="G16" s="420" t="s">
        <v>1021</v>
      </c>
      <c r="H16" s="421">
        <v>3</v>
      </c>
      <c r="I16" s="422"/>
      <c r="J16" s="423"/>
      <c r="K16" s="424"/>
      <c r="L16" s="425">
        <f aca="true" t="shared" si="0" ref="L16:L24">SUM(H16:K16)</f>
        <v>3</v>
      </c>
      <c r="M16" s="426"/>
      <c r="N16" s="427"/>
      <c r="O16" s="427"/>
      <c r="P16" s="428"/>
      <c r="Q16" s="428"/>
      <c r="R16" s="428"/>
      <c r="S16" s="429"/>
      <c r="T16" s="429">
        <v>3</v>
      </c>
      <c r="U16" s="429"/>
      <c r="V16" s="430">
        <f>SUM(O16:U16)</f>
        <v>3</v>
      </c>
      <c r="W16" s="431">
        <v>1</v>
      </c>
      <c r="X16" s="432">
        <f aca="true" t="shared" si="1" ref="X16:X24">PRODUCT((W16/2)*(W16/2),3.14)</f>
        <v>0.785</v>
      </c>
      <c r="Y16" s="432">
        <v>1</v>
      </c>
      <c r="Z16" s="433">
        <f aca="true" t="shared" si="2" ref="Z16:Z24">PRODUCT(X16,Y16)</f>
        <v>0.785</v>
      </c>
      <c r="AA16" s="434"/>
      <c r="AB16" s="434"/>
      <c r="AC16" s="435"/>
      <c r="AD16" s="436">
        <v>3</v>
      </c>
      <c r="AE16" s="437">
        <f aca="true" t="shared" si="3" ref="AE16:AE24">PRODUCT(Z16,(AA16:AD16))</f>
        <v>2.355</v>
      </c>
      <c r="AF16" s="438">
        <f aca="true" t="shared" si="4" ref="AF16:AF24">PRODUCT(X16,AA16:AD16)</f>
        <v>2.355</v>
      </c>
      <c r="AG16" s="429"/>
      <c r="AH16" s="429">
        <f aca="true" t="shared" si="5" ref="AH16:AH23">SUM(L16)</f>
        <v>3</v>
      </c>
      <c r="AI16" s="439">
        <v>0.3</v>
      </c>
      <c r="AJ16" s="432">
        <f aca="true" t="shared" si="6" ref="AJ16:AJ23">SUM(Y16-AI16)</f>
        <v>0.7</v>
      </c>
      <c r="AK16" s="439">
        <f aca="true" t="shared" si="7" ref="AK16:AK23">PRODUCT(AF16,AI16)</f>
        <v>0.7065</v>
      </c>
      <c r="AL16" s="439">
        <f aca="true" t="shared" si="8" ref="AL16:AL23">PRODUCT(AF16,AJ16)</f>
        <v>1.6484999999999999</v>
      </c>
      <c r="AM16" s="440"/>
      <c r="AN16" s="435">
        <v>3</v>
      </c>
      <c r="AO16" s="441"/>
      <c r="AP16" s="442" t="s">
        <v>971</v>
      </c>
      <c r="AQ16" s="434">
        <f>SUM(L16)</f>
        <v>3</v>
      </c>
      <c r="AR16" s="434"/>
      <c r="AS16" s="435">
        <f aca="true" t="shared" si="9" ref="AS16:AS23">SUM(L16)</f>
        <v>3</v>
      </c>
      <c r="AT16" s="443" t="s">
        <v>978</v>
      </c>
      <c r="AU16" s="435">
        <f aca="true" t="shared" si="10" ref="AU16:AU23">SUM(L16)</f>
        <v>3</v>
      </c>
      <c r="AV16" s="444">
        <v>3</v>
      </c>
      <c r="AW16" s="428"/>
      <c r="AX16" s="435">
        <f aca="true" t="shared" si="11" ref="AX16:AX22">PRODUCT(AU16,AV16)</f>
        <v>9</v>
      </c>
      <c r="AY16" s="445"/>
      <c r="AZ16" s="446">
        <v>1.5</v>
      </c>
      <c r="BA16" s="447">
        <f aca="true" t="shared" si="12" ref="BA16:BA24">PRODUCT((AZ16/2)*(AZ16/2),3.14,L16)</f>
        <v>5.29875</v>
      </c>
      <c r="BB16" s="448">
        <v>0.1</v>
      </c>
      <c r="BC16" s="449">
        <f aca="true" t="shared" si="13" ref="BC16:BC24">SUM(BA16)</f>
        <v>5.29875</v>
      </c>
      <c r="BD16" s="450">
        <f aca="true" t="shared" si="14" ref="BD16:BD24">PRODUCT(BB16,BC16)</f>
        <v>0.529875</v>
      </c>
      <c r="BE16" s="448">
        <v>0.5</v>
      </c>
      <c r="BF16" s="451">
        <f aca="true" t="shared" si="15" ref="BF16:BF24">PRODUCT(BE16*L16)</f>
        <v>1.5</v>
      </c>
      <c r="BG16" s="448">
        <f aca="true" t="shared" si="16" ref="BG16:BG24">SUM((Z16/2))</f>
        <v>0.3925</v>
      </c>
      <c r="BH16" s="452">
        <f aca="true" t="shared" si="17" ref="BH16:BH24">PRODUCT(BG16*L16)</f>
        <v>1.1775</v>
      </c>
      <c r="BI16" s="453"/>
      <c r="BJ16" s="454">
        <f aca="true" t="shared" si="18" ref="BJ16:BJ24">BI16*L16</f>
        <v>0</v>
      </c>
    </row>
    <row r="17" spans="1:62" s="455" customFormat="1" ht="30">
      <c r="A17" s="456" t="s">
        <v>1022</v>
      </c>
      <c r="B17" s="457" t="s">
        <v>1023</v>
      </c>
      <c r="C17" s="458" t="s">
        <v>1024</v>
      </c>
      <c r="D17" s="459" t="s">
        <v>1018</v>
      </c>
      <c r="E17" s="460" t="s">
        <v>1025</v>
      </c>
      <c r="F17" s="460">
        <v>2.5</v>
      </c>
      <c r="G17" s="461" t="s">
        <v>1021</v>
      </c>
      <c r="H17" s="462">
        <v>6</v>
      </c>
      <c r="I17" s="463"/>
      <c r="J17" s="464"/>
      <c r="K17" s="465"/>
      <c r="L17" s="425">
        <f t="shared" si="0"/>
        <v>6</v>
      </c>
      <c r="M17" s="466"/>
      <c r="N17" s="467"/>
      <c r="O17" s="467"/>
      <c r="P17" s="464"/>
      <c r="Q17" s="464"/>
      <c r="R17" s="464"/>
      <c r="S17" s="468"/>
      <c r="T17" s="468">
        <v>6</v>
      </c>
      <c r="U17" s="468"/>
      <c r="V17" s="469">
        <f>SUM(O17:U17)</f>
        <v>6</v>
      </c>
      <c r="W17" s="470">
        <v>1</v>
      </c>
      <c r="X17" s="471">
        <f t="shared" si="1"/>
        <v>0.785</v>
      </c>
      <c r="Y17" s="471">
        <v>1</v>
      </c>
      <c r="Z17" s="472">
        <f t="shared" si="2"/>
        <v>0.785</v>
      </c>
      <c r="AA17" s="473"/>
      <c r="AB17" s="473"/>
      <c r="AC17" s="474"/>
      <c r="AD17" s="475">
        <v>6</v>
      </c>
      <c r="AE17" s="476">
        <f t="shared" si="3"/>
        <v>4.71</v>
      </c>
      <c r="AF17" s="447">
        <f t="shared" si="4"/>
        <v>4.71</v>
      </c>
      <c r="AG17" s="468"/>
      <c r="AH17" s="468">
        <f t="shared" si="5"/>
        <v>6</v>
      </c>
      <c r="AI17" s="477">
        <v>0.3</v>
      </c>
      <c r="AJ17" s="448">
        <f t="shared" si="6"/>
        <v>0.7</v>
      </c>
      <c r="AK17" s="477">
        <f t="shared" si="7"/>
        <v>1.413</v>
      </c>
      <c r="AL17" s="478">
        <f t="shared" si="8"/>
        <v>3.2969999999999997</v>
      </c>
      <c r="AM17" s="479"/>
      <c r="AN17" s="474">
        <v>6</v>
      </c>
      <c r="AO17" s="480"/>
      <c r="AP17" s="481" t="s">
        <v>971</v>
      </c>
      <c r="AQ17" s="473">
        <f>SUM(L17)</f>
        <v>6</v>
      </c>
      <c r="AR17" s="451"/>
      <c r="AS17" s="482">
        <f t="shared" si="9"/>
        <v>6</v>
      </c>
      <c r="AT17" s="483" t="s">
        <v>978</v>
      </c>
      <c r="AU17" s="474">
        <f t="shared" si="10"/>
        <v>6</v>
      </c>
      <c r="AV17" s="484">
        <v>3</v>
      </c>
      <c r="AW17" s="464"/>
      <c r="AX17" s="474">
        <f t="shared" si="11"/>
        <v>18</v>
      </c>
      <c r="AY17" s="485"/>
      <c r="AZ17" s="446">
        <v>1.5</v>
      </c>
      <c r="BA17" s="486">
        <f t="shared" si="12"/>
        <v>10.5975</v>
      </c>
      <c r="BB17" s="448">
        <v>0.1</v>
      </c>
      <c r="BC17" s="449">
        <f t="shared" si="13"/>
        <v>10.5975</v>
      </c>
      <c r="BD17" s="450">
        <f t="shared" si="14"/>
        <v>1.05975</v>
      </c>
      <c r="BE17" s="471">
        <v>0.5</v>
      </c>
      <c r="BF17" s="473">
        <f t="shared" si="15"/>
        <v>3</v>
      </c>
      <c r="BG17" s="471">
        <f t="shared" si="16"/>
        <v>0.3925</v>
      </c>
      <c r="BH17" s="487">
        <f t="shared" si="17"/>
        <v>2.355</v>
      </c>
      <c r="BI17" s="488"/>
      <c r="BJ17" s="454">
        <f t="shared" si="18"/>
        <v>0</v>
      </c>
    </row>
    <row r="18" spans="1:62" s="455" customFormat="1" ht="27" customHeight="1">
      <c r="A18" s="456" t="s">
        <v>1026</v>
      </c>
      <c r="B18" s="457" t="s">
        <v>1027</v>
      </c>
      <c r="C18" s="458" t="s">
        <v>1028</v>
      </c>
      <c r="D18" s="459">
        <v>5</v>
      </c>
      <c r="E18" s="460" t="s">
        <v>1029</v>
      </c>
      <c r="F18" s="460">
        <v>2.2</v>
      </c>
      <c r="G18" s="461" t="s">
        <v>1021</v>
      </c>
      <c r="H18" s="462">
        <v>1</v>
      </c>
      <c r="I18" s="463"/>
      <c r="J18" s="464"/>
      <c r="K18" s="465"/>
      <c r="L18" s="425">
        <f t="shared" si="0"/>
        <v>1</v>
      </c>
      <c r="M18" s="466"/>
      <c r="N18" s="467" t="s">
        <v>1030</v>
      </c>
      <c r="O18" s="467"/>
      <c r="P18" s="464"/>
      <c r="Q18" s="464"/>
      <c r="R18" s="464"/>
      <c r="S18" s="468"/>
      <c r="T18" s="468">
        <v>1</v>
      </c>
      <c r="U18" s="468"/>
      <c r="V18" s="469">
        <f>SUM(O18:U18)</f>
        <v>1</v>
      </c>
      <c r="W18" s="470">
        <v>1</v>
      </c>
      <c r="X18" s="471">
        <f t="shared" si="1"/>
        <v>0.785</v>
      </c>
      <c r="Y18" s="471">
        <v>1</v>
      </c>
      <c r="Z18" s="472">
        <f t="shared" si="2"/>
        <v>0.785</v>
      </c>
      <c r="AA18" s="473"/>
      <c r="AB18" s="473"/>
      <c r="AC18" s="474"/>
      <c r="AD18" s="475">
        <v>1</v>
      </c>
      <c r="AE18" s="476">
        <f t="shared" si="3"/>
        <v>0.785</v>
      </c>
      <c r="AF18" s="447">
        <f t="shared" si="4"/>
        <v>0.785</v>
      </c>
      <c r="AG18" s="468"/>
      <c r="AH18" s="468">
        <f t="shared" si="5"/>
        <v>1</v>
      </c>
      <c r="AI18" s="477">
        <v>0.3</v>
      </c>
      <c r="AJ18" s="448">
        <f t="shared" si="6"/>
        <v>0.7</v>
      </c>
      <c r="AK18" s="477">
        <f t="shared" si="7"/>
        <v>0.2355</v>
      </c>
      <c r="AL18" s="478">
        <f t="shared" si="8"/>
        <v>0.5495</v>
      </c>
      <c r="AM18" s="479"/>
      <c r="AN18" s="474">
        <v>1</v>
      </c>
      <c r="AO18" s="480"/>
      <c r="AP18" s="481" t="s">
        <v>971</v>
      </c>
      <c r="AQ18" s="473">
        <f>SUM(L18)</f>
        <v>1</v>
      </c>
      <c r="AR18" s="451"/>
      <c r="AS18" s="482">
        <f t="shared" si="9"/>
        <v>1</v>
      </c>
      <c r="AT18" s="483" t="s">
        <v>978</v>
      </c>
      <c r="AU18" s="474">
        <f t="shared" si="10"/>
        <v>1</v>
      </c>
      <c r="AV18" s="484">
        <v>3</v>
      </c>
      <c r="AW18" s="464"/>
      <c r="AX18" s="474">
        <f t="shared" si="11"/>
        <v>3</v>
      </c>
      <c r="AY18" s="485"/>
      <c r="AZ18" s="446">
        <v>1.5</v>
      </c>
      <c r="BA18" s="486">
        <f t="shared" si="12"/>
        <v>1.76625</v>
      </c>
      <c r="BB18" s="448">
        <v>0.1</v>
      </c>
      <c r="BC18" s="449">
        <f t="shared" si="13"/>
        <v>1.76625</v>
      </c>
      <c r="BD18" s="450">
        <f t="shared" si="14"/>
        <v>0.17662500000000003</v>
      </c>
      <c r="BE18" s="471">
        <v>0.5</v>
      </c>
      <c r="BF18" s="473">
        <f t="shared" si="15"/>
        <v>0.5</v>
      </c>
      <c r="BG18" s="471">
        <f t="shared" si="16"/>
        <v>0.3925</v>
      </c>
      <c r="BH18" s="487">
        <f t="shared" si="17"/>
        <v>0.3925</v>
      </c>
      <c r="BI18" s="488"/>
      <c r="BJ18" s="454">
        <f t="shared" si="18"/>
        <v>0</v>
      </c>
    </row>
    <row r="19" spans="1:62" s="455" customFormat="1" ht="30">
      <c r="A19" s="456" t="s">
        <v>1031</v>
      </c>
      <c r="B19" s="457" t="s">
        <v>1032</v>
      </c>
      <c r="C19" s="458" t="s">
        <v>1033</v>
      </c>
      <c r="D19" s="459" t="s">
        <v>1034</v>
      </c>
      <c r="E19" s="460" t="s">
        <v>1029</v>
      </c>
      <c r="F19" s="460"/>
      <c r="G19" s="461" t="s">
        <v>1035</v>
      </c>
      <c r="H19" s="462">
        <v>1</v>
      </c>
      <c r="I19" s="463"/>
      <c r="J19" s="464"/>
      <c r="K19" s="465"/>
      <c r="L19" s="425">
        <f t="shared" si="0"/>
        <v>1</v>
      </c>
      <c r="M19" s="466"/>
      <c r="N19" s="467"/>
      <c r="O19" s="467"/>
      <c r="P19" s="464"/>
      <c r="Q19" s="464"/>
      <c r="R19" s="464"/>
      <c r="S19" s="468"/>
      <c r="T19" s="468">
        <v>1</v>
      </c>
      <c r="U19" s="468"/>
      <c r="V19" s="469">
        <f>SUM(O19:U19)</f>
        <v>1</v>
      </c>
      <c r="W19" s="470">
        <v>0.6</v>
      </c>
      <c r="X19" s="471">
        <f t="shared" si="1"/>
        <v>0.2826</v>
      </c>
      <c r="Y19" s="471">
        <v>0.6</v>
      </c>
      <c r="Z19" s="472">
        <f t="shared" si="2"/>
        <v>0.16956000000000002</v>
      </c>
      <c r="AA19" s="473"/>
      <c r="AB19" s="473"/>
      <c r="AC19" s="474">
        <v>1</v>
      </c>
      <c r="AD19" s="475"/>
      <c r="AE19" s="476">
        <f t="shared" si="3"/>
        <v>0.16956000000000002</v>
      </c>
      <c r="AF19" s="447">
        <f t="shared" si="4"/>
        <v>0.2826</v>
      </c>
      <c r="AG19" s="468"/>
      <c r="AH19" s="468">
        <f t="shared" si="5"/>
        <v>1</v>
      </c>
      <c r="AI19" s="477">
        <v>0.3</v>
      </c>
      <c r="AJ19" s="448">
        <f t="shared" si="6"/>
        <v>0.3</v>
      </c>
      <c r="AK19" s="477">
        <f t="shared" si="7"/>
        <v>0.08478000000000001</v>
      </c>
      <c r="AL19" s="478">
        <f t="shared" si="8"/>
        <v>0.08478000000000001</v>
      </c>
      <c r="AM19" s="479"/>
      <c r="AN19" s="474">
        <v>1</v>
      </c>
      <c r="AO19" s="480"/>
      <c r="AP19" s="481" t="s">
        <v>1036</v>
      </c>
      <c r="AQ19" s="473"/>
      <c r="AR19" s="473">
        <v>1</v>
      </c>
      <c r="AS19" s="482">
        <f t="shared" si="9"/>
        <v>1</v>
      </c>
      <c r="AT19" s="483" t="s">
        <v>978</v>
      </c>
      <c r="AU19" s="474">
        <f t="shared" si="10"/>
        <v>1</v>
      </c>
      <c r="AV19" s="484">
        <v>3</v>
      </c>
      <c r="AW19" s="464"/>
      <c r="AX19" s="474">
        <f t="shared" si="11"/>
        <v>3</v>
      </c>
      <c r="AY19" s="485"/>
      <c r="AZ19" s="446">
        <v>1.5</v>
      </c>
      <c r="BA19" s="486">
        <f t="shared" si="12"/>
        <v>1.76625</v>
      </c>
      <c r="BB19" s="448">
        <v>0.1</v>
      </c>
      <c r="BC19" s="449">
        <f t="shared" si="13"/>
        <v>1.76625</v>
      </c>
      <c r="BD19" s="450">
        <f t="shared" si="14"/>
        <v>0.17662500000000003</v>
      </c>
      <c r="BE19" s="471">
        <v>0.5</v>
      </c>
      <c r="BF19" s="473">
        <f t="shared" si="15"/>
        <v>0.5</v>
      </c>
      <c r="BG19" s="471">
        <f t="shared" si="16"/>
        <v>0.08478000000000001</v>
      </c>
      <c r="BH19" s="487">
        <f t="shared" si="17"/>
        <v>0.08478000000000001</v>
      </c>
      <c r="BI19" s="488"/>
      <c r="BJ19" s="454">
        <f t="shared" si="18"/>
        <v>0</v>
      </c>
    </row>
    <row r="20" spans="1:62" s="343" customFormat="1" ht="30">
      <c r="A20" s="490"/>
      <c r="B20" s="491"/>
      <c r="C20" s="492"/>
      <c r="D20" s="493"/>
      <c r="E20" s="494"/>
      <c r="F20" s="494"/>
      <c r="G20" s="495"/>
      <c r="H20" s="494"/>
      <c r="I20" s="496"/>
      <c r="J20" s="497"/>
      <c r="K20" s="498"/>
      <c r="L20" s="499">
        <f t="shared" si="0"/>
        <v>0</v>
      </c>
      <c r="M20" s="500"/>
      <c r="N20" s="501"/>
      <c r="O20" s="501"/>
      <c r="P20" s="497"/>
      <c r="Q20" s="497"/>
      <c r="R20" s="497"/>
      <c r="S20" s="502"/>
      <c r="T20" s="502"/>
      <c r="U20" s="502"/>
      <c r="V20" s="503">
        <f>SUM(O20:U20)</f>
        <v>0</v>
      </c>
      <c r="W20" s="504">
        <v>0</v>
      </c>
      <c r="X20" s="505">
        <f t="shared" si="1"/>
        <v>0</v>
      </c>
      <c r="Y20" s="505">
        <v>0</v>
      </c>
      <c r="Z20" s="506">
        <f t="shared" si="2"/>
        <v>0</v>
      </c>
      <c r="AA20" s="507"/>
      <c r="AB20" s="507"/>
      <c r="AC20" s="508"/>
      <c r="AD20" s="509"/>
      <c r="AE20" s="510">
        <f t="shared" si="3"/>
        <v>0</v>
      </c>
      <c r="AF20" s="511">
        <f t="shared" si="4"/>
        <v>0</v>
      </c>
      <c r="AG20" s="512"/>
      <c r="AH20" s="502">
        <f t="shared" si="5"/>
        <v>0</v>
      </c>
      <c r="AI20" s="513">
        <v>0.3</v>
      </c>
      <c r="AJ20" s="514">
        <f t="shared" si="6"/>
        <v>-0.3</v>
      </c>
      <c r="AK20" s="513">
        <f t="shared" si="7"/>
        <v>0</v>
      </c>
      <c r="AL20" s="515">
        <f t="shared" si="8"/>
        <v>0</v>
      </c>
      <c r="AM20" s="516"/>
      <c r="AN20" s="517">
        <v>3</v>
      </c>
      <c r="AO20" s="518"/>
      <c r="AP20" s="519" t="s">
        <v>971</v>
      </c>
      <c r="AQ20" s="520">
        <f>SUM(L20)</f>
        <v>0</v>
      </c>
      <c r="AR20" s="521"/>
      <c r="AS20" s="522">
        <f t="shared" si="9"/>
        <v>0</v>
      </c>
      <c r="AT20" s="523" t="s">
        <v>978</v>
      </c>
      <c r="AU20" s="517">
        <f t="shared" si="10"/>
        <v>0</v>
      </c>
      <c r="AV20" s="524">
        <v>3</v>
      </c>
      <c r="AW20" s="497"/>
      <c r="AX20" s="517">
        <f t="shared" si="11"/>
        <v>0</v>
      </c>
      <c r="AY20" s="525"/>
      <c r="AZ20" s="526">
        <v>1.5</v>
      </c>
      <c r="BA20" s="527">
        <f t="shared" si="12"/>
        <v>0</v>
      </c>
      <c r="BB20" s="528">
        <v>0.1</v>
      </c>
      <c r="BC20" s="529">
        <f t="shared" si="13"/>
        <v>0</v>
      </c>
      <c r="BD20" s="530">
        <f t="shared" si="14"/>
        <v>0</v>
      </c>
      <c r="BE20" s="531">
        <v>0.5</v>
      </c>
      <c r="BF20" s="520">
        <f t="shared" si="15"/>
        <v>0</v>
      </c>
      <c r="BG20" s="531">
        <f t="shared" si="16"/>
        <v>0</v>
      </c>
      <c r="BH20" s="532">
        <f t="shared" si="17"/>
        <v>0</v>
      </c>
      <c r="BI20" s="533"/>
      <c r="BJ20" s="534">
        <f t="shared" si="18"/>
        <v>0</v>
      </c>
    </row>
    <row r="21" spans="1:62" s="343" customFormat="1" ht="30">
      <c r="A21" s="535"/>
      <c r="B21" s="536"/>
      <c r="C21" s="537"/>
      <c r="D21" s="538"/>
      <c r="E21" s="539"/>
      <c r="F21" s="539"/>
      <c r="G21" s="540"/>
      <c r="H21" s="539"/>
      <c r="I21" s="497"/>
      <c r="J21" s="497"/>
      <c r="K21" s="498"/>
      <c r="L21" s="499">
        <f t="shared" si="0"/>
        <v>0</v>
      </c>
      <c r="M21" s="500"/>
      <c r="N21" s="501"/>
      <c r="O21" s="501"/>
      <c r="P21" s="497"/>
      <c r="Q21" s="497"/>
      <c r="R21" s="497"/>
      <c r="S21" s="502"/>
      <c r="T21" s="502"/>
      <c r="U21" s="502"/>
      <c r="V21" s="503">
        <f>L21</f>
        <v>0</v>
      </c>
      <c r="W21" s="504">
        <v>0</v>
      </c>
      <c r="X21" s="505">
        <f t="shared" si="1"/>
        <v>0</v>
      </c>
      <c r="Y21" s="505">
        <v>0</v>
      </c>
      <c r="Z21" s="506">
        <f t="shared" si="2"/>
        <v>0</v>
      </c>
      <c r="AA21" s="507"/>
      <c r="AB21" s="507"/>
      <c r="AC21" s="508"/>
      <c r="AD21" s="509"/>
      <c r="AE21" s="510">
        <f t="shared" si="3"/>
        <v>0</v>
      </c>
      <c r="AF21" s="511">
        <f t="shared" si="4"/>
        <v>0</v>
      </c>
      <c r="AG21" s="512"/>
      <c r="AH21" s="502">
        <f t="shared" si="5"/>
        <v>0</v>
      </c>
      <c r="AI21" s="513">
        <v>0.3</v>
      </c>
      <c r="AJ21" s="514">
        <f t="shared" si="6"/>
        <v>-0.3</v>
      </c>
      <c r="AK21" s="513">
        <f t="shared" si="7"/>
        <v>0</v>
      </c>
      <c r="AL21" s="515">
        <f t="shared" si="8"/>
        <v>0</v>
      </c>
      <c r="AM21" s="516"/>
      <c r="AN21" s="517">
        <v>5</v>
      </c>
      <c r="AO21" s="518"/>
      <c r="AP21" s="519" t="s">
        <v>971</v>
      </c>
      <c r="AQ21" s="520">
        <f>SUM(L21)</f>
        <v>0</v>
      </c>
      <c r="AR21" s="521"/>
      <c r="AS21" s="522">
        <f t="shared" si="9"/>
        <v>0</v>
      </c>
      <c r="AT21" s="523" t="s">
        <v>978</v>
      </c>
      <c r="AU21" s="517">
        <f t="shared" si="10"/>
        <v>0</v>
      </c>
      <c r="AV21" s="524">
        <v>3</v>
      </c>
      <c r="AW21" s="497"/>
      <c r="AX21" s="517">
        <f t="shared" si="11"/>
        <v>0</v>
      </c>
      <c r="AY21" s="525"/>
      <c r="AZ21" s="526">
        <v>1.5</v>
      </c>
      <c r="BA21" s="527">
        <f t="shared" si="12"/>
        <v>0</v>
      </c>
      <c r="BB21" s="528">
        <v>0.1</v>
      </c>
      <c r="BC21" s="529">
        <f t="shared" si="13"/>
        <v>0</v>
      </c>
      <c r="BD21" s="530">
        <f t="shared" si="14"/>
        <v>0</v>
      </c>
      <c r="BE21" s="531">
        <v>0.5</v>
      </c>
      <c r="BF21" s="520">
        <f t="shared" si="15"/>
        <v>0</v>
      </c>
      <c r="BG21" s="531">
        <f t="shared" si="16"/>
        <v>0</v>
      </c>
      <c r="BH21" s="532">
        <f t="shared" si="17"/>
        <v>0</v>
      </c>
      <c r="BI21" s="533"/>
      <c r="BJ21" s="534">
        <f t="shared" si="18"/>
        <v>0</v>
      </c>
    </row>
    <row r="22" spans="1:62" s="343" customFormat="1" ht="30">
      <c r="A22" s="541"/>
      <c r="B22" s="542"/>
      <c r="C22" s="543"/>
      <c r="D22" s="544"/>
      <c r="E22" s="497"/>
      <c r="F22" s="497"/>
      <c r="G22" s="545"/>
      <c r="H22" s="497"/>
      <c r="I22" s="497"/>
      <c r="J22" s="497"/>
      <c r="K22" s="498"/>
      <c r="L22" s="499">
        <f t="shared" si="0"/>
        <v>0</v>
      </c>
      <c r="M22" s="500"/>
      <c r="N22" s="501"/>
      <c r="O22" s="501"/>
      <c r="P22" s="497"/>
      <c r="Q22" s="497"/>
      <c r="R22" s="497"/>
      <c r="S22" s="502"/>
      <c r="T22" s="502"/>
      <c r="U22" s="502"/>
      <c r="V22" s="503">
        <f>SUM(O22:U22)</f>
        <v>0</v>
      </c>
      <c r="W22" s="504">
        <v>0</v>
      </c>
      <c r="X22" s="505">
        <f t="shared" si="1"/>
        <v>0</v>
      </c>
      <c r="Y22" s="505">
        <v>0</v>
      </c>
      <c r="Z22" s="506">
        <f t="shared" si="2"/>
        <v>0</v>
      </c>
      <c r="AA22" s="507"/>
      <c r="AB22" s="507"/>
      <c r="AC22" s="508"/>
      <c r="AD22" s="509"/>
      <c r="AE22" s="510">
        <f t="shared" si="3"/>
        <v>0</v>
      </c>
      <c r="AF22" s="511">
        <f t="shared" si="4"/>
        <v>0</v>
      </c>
      <c r="AG22" s="512"/>
      <c r="AH22" s="502">
        <f t="shared" si="5"/>
        <v>0</v>
      </c>
      <c r="AI22" s="513">
        <v>0.3</v>
      </c>
      <c r="AJ22" s="514">
        <f t="shared" si="6"/>
        <v>-0.3</v>
      </c>
      <c r="AK22" s="513">
        <f t="shared" si="7"/>
        <v>0</v>
      </c>
      <c r="AL22" s="515">
        <f t="shared" si="8"/>
        <v>0</v>
      </c>
      <c r="AM22" s="516"/>
      <c r="AN22" s="517">
        <v>1</v>
      </c>
      <c r="AO22" s="518"/>
      <c r="AP22" s="519" t="s">
        <v>971</v>
      </c>
      <c r="AQ22" s="520"/>
      <c r="AR22" s="521">
        <v>1</v>
      </c>
      <c r="AS22" s="522">
        <f t="shared" si="9"/>
        <v>0</v>
      </c>
      <c r="AT22" s="523" t="s">
        <v>978</v>
      </c>
      <c r="AU22" s="517">
        <f t="shared" si="10"/>
        <v>0</v>
      </c>
      <c r="AV22" s="524">
        <v>3</v>
      </c>
      <c r="AW22" s="497"/>
      <c r="AX22" s="517">
        <f t="shared" si="11"/>
        <v>0</v>
      </c>
      <c r="AY22" s="525"/>
      <c r="AZ22" s="526">
        <v>1.5</v>
      </c>
      <c r="BA22" s="527">
        <f t="shared" si="12"/>
        <v>0</v>
      </c>
      <c r="BB22" s="528">
        <v>0.1</v>
      </c>
      <c r="BC22" s="529">
        <f t="shared" si="13"/>
        <v>0</v>
      </c>
      <c r="BD22" s="530">
        <f t="shared" si="14"/>
        <v>0</v>
      </c>
      <c r="BE22" s="531">
        <v>0.5</v>
      </c>
      <c r="BF22" s="520">
        <f t="shared" si="15"/>
        <v>0</v>
      </c>
      <c r="BG22" s="531">
        <f t="shared" si="16"/>
        <v>0</v>
      </c>
      <c r="BH22" s="532">
        <f t="shared" si="17"/>
        <v>0</v>
      </c>
      <c r="BI22" s="533"/>
      <c r="BJ22" s="534">
        <f t="shared" si="18"/>
        <v>0</v>
      </c>
    </row>
    <row r="23" spans="1:62" s="552" customFormat="1" ht="30">
      <c r="A23" s="546"/>
      <c r="B23" s="547"/>
      <c r="C23" s="548"/>
      <c r="D23" s="544"/>
      <c r="E23" s="497"/>
      <c r="F23" s="497"/>
      <c r="G23" s="545"/>
      <c r="H23" s="497"/>
      <c r="I23" s="497"/>
      <c r="J23" s="497"/>
      <c r="K23" s="498"/>
      <c r="L23" s="499">
        <f t="shared" si="0"/>
        <v>0</v>
      </c>
      <c r="M23" s="549"/>
      <c r="N23" s="550"/>
      <c r="O23" s="550"/>
      <c r="P23" s="497"/>
      <c r="Q23" s="497"/>
      <c r="R23" s="497"/>
      <c r="S23" s="502"/>
      <c r="T23" s="502"/>
      <c r="U23" s="502"/>
      <c r="V23" s="503">
        <f>SUM(O23:U23)</f>
        <v>0</v>
      </c>
      <c r="W23" s="504">
        <v>0</v>
      </c>
      <c r="X23" s="505">
        <f t="shared" si="1"/>
        <v>0</v>
      </c>
      <c r="Y23" s="505">
        <v>0</v>
      </c>
      <c r="Z23" s="506">
        <f t="shared" si="2"/>
        <v>0</v>
      </c>
      <c r="AA23" s="520"/>
      <c r="AB23" s="520"/>
      <c r="AC23" s="517"/>
      <c r="AD23" s="509"/>
      <c r="AE23" s="510">
        <f t="shared" si="3"/>
        <v>0</v>
      </c>
      <c r="AF23" s="511">
        <f t="shared" si="4"/>
        <v>0</v>
      </c>
      <c r="AG23" s="502"/>
      <c r="AH23" s="502">
        <f t="shared" si="5"/>
        <v>0</v>
      </c>
      <c r="AI23" s="513">
        <v>0.3</v>
      </c>
      <c r="AJ23" s="514">
        <f t="shared" si="6"/>
        <v>-0.3</v>
      </c>
      <c r="AK23" s="513">
        <f t="shared" si="7"/>
        <v>0</v>
      </c>
      <c r="AL23" s="515">
        <f t="shared" si="8"/>
        <v>0</v>
      </c>
      <c r="AM23" s="516"/>
      <c r="AN23" s="517">
        <v>2</v>
      </c>
      <c r="AO23" s="518"/>
      <c r="AP23" s="519" t="s">
        <v>971</v>
      </c>
      <c r="AQ23" s="520">
        <f>SUM(L23)</f>
        <v>0</v>
      </c>
      <c r="AR23" s="521"/>
      <c r="AS23" s="522">
        <f t="shared" si="9"/>
        <v>0</v>
      </c>
      <c r="AT23" s="523" t="s">
        <v>979</v>
      </c>
      <c r="AU23" s="517">
        <f t="shared" si="10"/>
        <v>0</v>
      </c>
      <c r="AV23" s="497">
        <v>3</v>
      </c>
      <c r="AW23" s="497"/>
      <c r="AX23" s="497"/>
      <c r="AY23" s="509">
        <f>PRODUCT(AU23,AV23)</f>
        <v>0</v>
      </c>
      <c r="AZ23" s="526">
        <v>1.5</v>
      </c>
      <c r="BA23" s="527">
        <f t="shared" si="12"/>
        <v>0</v>
      </c>
      <c r="BB23" s="528">
        <v>0.1</v>
      </c>
      <c r="BC23" s="529">
        <f t="shared" si="13"/>
        <v>0</v>
      </c>
      <c r="BD23" s="530">
        <f t="shared" si="14"/>
        <v>0</v>
      </c>
      <c r="BE23" s="531">
        <v>0.5</v>
      </c>
      <c r="BF23" s="520">
        <f t="shared" si="15"/>
        <v>0</v>
      </c>
      <c r="BG23" s="531">
        <f t="shared" si="16"/>
        <v>0</v>
      </c>
      <c r="BH23" s="532">
        <f t="shared" si="17"/>
        <v>0</v>
      </c>
      <c r="BI23" s="551"/>
      <c r="BJ23" s="534">
        <f t="shared" si="18"/>
        <v>0</v>
      </c>
    </row>
    <row r="24" spans="1:62" s="343" customFormat="1" ht="19.5" thickBot="1">
      <c r="A24" s="553"/>
      <c r="B24" s="554"/>
      <c r="C24" s="555"/>
      <c r="D24" s="556"/>
      <c r="E24" s="557"/>
      <c r="F24" s="557"/>
      <c r="G24" s="558"/>
      <c r="H24" s="557"/>
      <c r="I24" s="557"/>
      <c r="J24" s="557"/>
      <c r="K24" s="559"/>
      <c r="L24" s="560">
        <f t="shared" si="0"/>
        <v>0</v>
      </c>
      <c r="M24" s="561"/>
      <c r="N24" s="562"/>
      <c r="O24" s="562"/>
      <c r="P24" s="563"/>
      <c r="Q24" s="563"/>
      <c r="R24" s="563"/>
      <c r="S24" s="564"/>
      <c r="T24" s="564"/>
      <c r="U24" s="565"/>
      <c r="V24" s="566">
        <f>SUM(O24:U24)</f>
        <v>0</v>
      </c>
      <c r="W24" s="567">
        <v>0</v>
      </c>
      <c r="X24" s="568">
        <f t="shared" si="1"/>
        <v>0</v>
      </c>
      <c r="Y24" s="569">
        <v>0</v>
      </c>
      <c r="Z24" s="570">
        <f t="shared" si="2"/>
        <v>0</v>
      </c>
      <c r="AA24" s="571"/>
      <c r="AB24" s="571"/>
      <c r="AC24" s="571"/>
      <c r="AD24" s="572"/>
      <c r="AE24" s="573">
        <f t="shared" si="3"/>
        <v>0</v>
      </c>
      <c r="AF24" s="574">
        <f t="shared" si="4"/>
        <v>0</v>
      </c>
      <c r="AG24" s="575"/>
      <c r="AH24" s="563"/>
      <c r="AI24" s="576"/>
      <c r="AJ24" s="577"/>
      <c r="AK24" s="576"/>
      <c r="AL24" s="578"/>
      <c r="AM24" s="579"/>
      <c r="AN24" s="580"/>
      <c r="AO24" s="580"/>
      <c r="AP24" s="581"/>
      <c r="AQ24" s="582"/>
      <c r="AR24" s="583"/>
      <c r="AS24" s="584"/>
      <c r="AT24" s="585"/>
      <c r="AU24" s="586"/>
      <c r="AV24" s="587"/>
      <c r="AW24" s="582"/>
      <c r="AX24" s="588"/>
      <c r="AY24" s="589"/>
      <c r="AZ24" s="573"/>
      <c r="BA24" s="590">
        <f t="shared" si="12"/>
        <v>0</v>
      </c>
      <c r="BB24" s="591"/>
      <c r="BC24" s="592">
        <f t="shared" si="13"/>
        <v>0</v>
      </c>
      <c r="BD24" s="593">
        <f t="shared" si="14"/>
        <v>0</v>
      </c>
      <c r="BE24" s="594"/>
      <c r="BF24" s="582">
        <f t="shared" si="15"/>
        <v>0</v>
      </c>
      <c r="BG24" s="594">
        <f t="shared" si="16"/>
        <v>0</v>
      </c>
      <c r="BH24" s="595">
        <f t="shared" si="17"/>
        <v>0</v>
      </c>
      <c r="BI24" s="596"/>
      <c r="BJ24" s="534">
        <f t="shared" si="18"/>
        <v>0</v>
      </c>
    </row>
    <row r="25" spans="1:62" s="414" customFormat="1" ht="19.5" thickBot="1">
      <c r="A25" s="597"/>
      <c r="B25" s="598" t="s">
        <v>1037</v>
      </c>
      <c r="C25" s="599"/>
      <c r="D25" s="600"/>
      <c r="E25" s="601"/>
      <c r="F25" s="601"/>
      <c r="G25" s="602"/>
      <c r="H25" s="601">
        <f>SUM(H16:H24)</f>
        <v>11</v>
      </c>
      <c r="I25" s="601">
        <f>SUM(I16:I24)</f>
        <v>0</v>
      </c>
      <c r="J25" s="601">
        <f>SUM(J16:J24)</f>
        <v>0</v>
      </c>
      <c r="K25" s="601">
        <f>SUM(K16:K24)</f>
        <v>0</v>
      </c>
      <c r="L25" s="603">
        <f>SUM(L16:L24)</f>
        <v>11</v>
      </c>
      <c r="M25" s="604"/>
      <c r="N25" s="604"/>
      <c r="O25" s="605">
        <f>SUM(O16:O24)</f>
        <v>0</v>
      </c>
      <c r="P25" s="605">
        <f>SUM(P16:P24)</f>
        <v>0</v>
      </c>
      <c r="Q25" s="605"/>
      <c r="R25" s="605"/>
      <c r="S25" s="605">
        <f>SUM(S16:S24)</f>
        <v>0</v>
      </c>
      <c r="T25" s="605">
        <f>SUM(T16:T24)</f>
        <v>11</v>
      </c>
      <c r="U25" s="605">
        <f>SUM(U16:U23)</f>
        <v>0</v>
      </c>
      <c r="V25" s="606">
        <f>SUM(V16:V24)</f>
        <v>11</v>
      </c>
      <c r="W25" s="607"/>
      <c r="X25" s="607"/>
      <c r="Y25" s="607"/>
      <c r="Z25" s="607"/>
      <c r="AA25" s="607">
        <f>SUM(AA16:AA23)</f>
        <v>0</v>
      </c>
      <c r="AB25" s="607">
        <f>SUM(AB16:AB23)</f>
        <v>0</v>
      </c>
      <c r="AC25" s="607">
        <f>SUM(AC16:AC24)</f>
        <v>1</v>
      </c>
      <c r="AD25" s="607">
        <f>SUM(AD16:AD24)</f>
        <v>10</v>
      </c>
      <c r="AE25" s="608">
        <f>SUM(AE16:AE24)</f>
        <v>8.01956</v>
      </c>
      <c r="AF25" s="608">
        <f>SUM(AF16:AF24)</f>
        <v>8.1326</v>
      </c>
      <c r="AG25" s="607">
        <f>SUM(AG16:AG23)</f>
        <v>0</v>
      </c>
      <c r="AH25" s="607">
        <f>SUM(AH16:AH24)</f>
        <v>11</v>
      </c>
      <c r="AI25" s="609"/>
      <c r="AJ25" s="610"/>
      <c r="AK25" s="610">
        <f>SUM(AK16:AK24)</f>
        <v>2.43978</v>
      </c>
      <c r="AL25" s="610">
        <f>SUM(AL16:AL24)</f>
        <v>5.5797799999999995</v>
      </c>
      <c r="AM25" s="610"/>
      <c r="AN25" s="607">
        <f>SUM(AN16:AN24)</f>
        <v>22</v>
      </c>
      <c r="AO25" s="607">
        <f>SUM(AO16:AO24)</f>
        <v>0</v>
      </c>
      <c r="AP25" s="610"/>
      <c r="AQ25" s="607">
        <f>SUM(AQ16:AQ24)</f>
        <v>10</v>
      </c>
      <c r="AR25" s="607">
        <f>SUM(AR16:AR24)</f>
        <v>2</v>
      </c>
      <c r="AS25" s="607">
        <f>SUM(AS16:AS24)</f>
        <v>11</v>
      </c>
      <c r="AT25" s="611"/>
      <c r="AU25" s="607">
        <f>SUM(AU16:AU24)</f>
        <v>11</v>
      </c>
      <c r="AV25" s="612"/>
      <c r="AW25" s="607">
        <f>SUM(AW16:AW24)</f>
        <v>0</v>
      </c>
      <c r="AX25" s="607">
        <f>SUM(AX16:AX24)</f>
        <v>33</v>
      </c>
      <c r="AY25" s="607">
        <f>SUM(AY16:AY24)</f>
        <v>0</v>
      </c>
      <c r="AZ25" s="612"/>
      <c r="BA25" s="610">
        <f>SUM(BA16:BA23)</f>
        <v>19.42875</v>
      </c>
      <c r="BB25" s="612"/>
      <c r="BC25" s="610">
        <f>SUM(BC16:BC23)</f>
        <v>19.42875</v>
      </c>
      <c r="BD25" s="613">
        <f>SUM(BD16:BD23)</f>
        <v>1.942875</v>
      </c>
      <c r="BE25" s="612"/>
      <c r="BF25" s="614">
        <f>SUM(BF16:BF23)</f>
        <v>5.5</v>
      </c>
      <c r="BG25" s="612"/>
      <c r="BH25" s="610">
        <f>SUM(BH16:BH24)</f>
        <v>4.00978</v>
      </c>
      <c r="BI25" s="615"/>
      <c r="BJ25" s="616">
        <f>SUM(BJ16:BJ24)</f>
        <v>0</v>
      </c>
    </row>
    <row r="26" spans="1:62" s="638" customFormat="1" ht="20.25" thickBot="1" thickTop="1">
      <c r="A26" s="617"/>
      <c r="B26" s="618"/>
      <c r="C26" s="619"/>
      <c r="D26" s="620"/>
      <c r="E26" s="621"/>
      <c r="F26" s="621"/>
      <c r="G26" s="622"/>
      <c r="H26" s="620"/>
      <c r="I26" s="620"/>
      <c r="J26" s="620"/>
      <c r="K26" s="620"/>
      <c r="L26" s="623"/>
      <c r="M26" s="624"/>
      <c r="N26" s="625"/>
      <c r="O26" s="625"/>
      <c r="P26" s="626"/>
      <c r="Q26" s="626"/>
      <c r="R26" s="626"/>
      <c r="S26" s="626"/>
      <c r="T26" s="626"/>
      <c r="U26" s="626"/>
      <c r="V26" s="627"/>
      <c r="W26" s="628"/>
      <c r="X26" s="628"/>
      <c r="Y26" s="629"/>
      <c r="Z26" s="630"/>
      <c r="AA26" s="631"/>
      <c r="AB26" s="631"/>
      <c r="AC26" s="631"/>
      <c r="AD26" s="631"/>
      <c r="AE26" s="631"/>
      <c r="AF26" s="624"/>
      <c r="AG26" s="626"/>
      <c r="AH26" s="626"/>
      <c r="AI26" s="632"/>
      <c r="AJ26" s="629"/>
      <c r="AK26" s="629"/>
      <c r="AL26" s="629"/>
      <c r="AM26" s="629"/>
      <c r="AN26" s="626"/>
      <c r="AO26" s="626"/>
      <c r="AP26" s="629"/>
      <c r="AQ26" s="626"/>
      <c r="AR26" s="626"/>
      <c r="AS26" s="626"/>
      <c r="AT26" s="633"/>
      <c r="AU26" s="626"/>
      <c r="AV26" s="634"/>
      <c r="AW26" s="634"/>
      <c r="AX26" s="634"/>
      <c r="AY26" s="626"/>
      <c r="AZ26" s="626"/>
      <c r="BA26" s="624"/>
      <c r="BB26" s="624"/>
      <c r="BC26" s="624"/>
      <c r="BD26" s="624"/>
      <c r="BE26" s="634"/>
      <c r="BF26" s="635"/>
      <c r="BG26" s="634"/>
      <c r="BH26" s="629"/>
      <c r="BI26" s="636"/>
      <c r="BJ26" s="637"/>
    </row>
    <row r="27" spans="1:62" s="414" customFormat="1" ht="45.75" customHeight="1" thickBot="1">
      <c r="A27" s="639"/>
      <c r="B27" s="950" t="s">
        <v>1038</v>
      </c>
      <c r="C27" s="951"/>
      <c r="D27" s="640"/>
      <c r="E27" s="640"/>
      <c r="F27" s="640"/>
      <c r="G27" s="640"/>
      <c r="H27" s="640" t="s">
        <v>31</v>
      </c>
      <c r="I27" s="640" t="s">
        <v>33</v>
      </c>
      <c r="J27" s="640"/>
      <c r="K27" s="640"/>
      <c r="L27" s="640"/>
      <c r="M27" s="640"/>
      <c r="N27" s="640"/>
      <c r="O27" s="640"/>
      <c r="P27" s="640"/>
      <c r="Q27" s="640"/>
      <c r="R27" s="640"/>
      <c r="S27" s="640"/>
      <c r="T27" s="640"/>
      <c r="U27" s="640"/>
      <c r="V27" s="641"/>
      <c r="W27" s="640"/>
      <c r="X27" s="640"/>
      <c r="Y27" s="640"/>
      <c r="Z27" s="640"/>
      <c r="AA27" s="640"/>
      <c r="AB27" s="640"/>
      <c r="AC27" s="640"/>
      <c r="AD27" s="640"/>
      <c r="AE27" s="640"/>
      <c r="AF27" s="640"/>
      <c r="AG27" s="640"/>
      <c r="AH27" s="640"/>
      <c r="AI27" s="640"/>
      <c r="AJ27" s="640"/>
      <c r="AK27" s="640"/>
      <c r="AL27" s="640"/>
      <c r="AM27" s="640"/>
      <c r="AN27" s="642"/>
      <c r="AO27" s="642"/>
      <c r="AP27" s="640"/>
      <c r="AQ27" s="640"/>
      <c r="AR27" s="640"/>
      <c r="AS27" s="640"/>
      <c r="AT27" s="640"/>
      <c r="AU27" s="640"/>
      <c r="AV27" s="640"/>
      <c r="AW27" s="640"/>
      <c r="AX27" s="640"/>
      <c r="AY27" s="640"/>
      <c r="AZ27" s="640"/>
      <c r="BA27" s="640"/>
      <c r="BB27" s="640"/>
      <c r="BC27" s="640"/>
      <c r="BD27" s="640"/>
      <c r="BE27" s="640"/>
      <c r="BF27" s="640"/>
      <c r="BG27" s="640"/>
      <c r="BH27" s="640"/>
      <c r="BI27" s="643"/>
      <c r="BJ27" s="644"/>
    </row>
    <row r="28" spans="1:62" s="455" customFormat="1" ht="30.75" thickBot="1">
      <c r="A28" s="645" t="s">
        <v>1039</v>
      </c>
      <c r="B28" s="646" t="s">
        <v>1040</v>
      </c>
      <c r="C28" s="647" t="s">
        <v>1041</v>
      </c>
      <c r="D28" s="648" t="s">
        <v>1042</v>
      </c>
      <c r="E28" s="648" t="s">
        <v>1043</v>
      </c>
      <c r="F28" s="648"/>
      <c r="G28" s="649" t="s">
        <v>1044</v>
      </c>
      <c r="H28" s="650">
        <v>1</v>
      </c>
      <c r="I28" s="428">
        <v>0</v>
      </c>
      <c r="J28" s="428"/>
      <c r="K28" s="428"/>
      <c r="L28" s="651">
        <f aca="true" t="shared" si="19" ref="L28:L38">SUM(H28:K28)</f>
        <v>1</v>
      </c>
      <c r="M28" s="652"/>
      <c r="N28" s="653"/>
      <c r="O28" s="653"/>
      <c r="P28" s="654"/>
      <c r="Q28" s="654"/>
      <c r="R28" s="654">
        <v>1</v>
      </c>
      <c r="S28" s="655"/>
      <c r="T28" s="655"/>
      <c r="U28" s="655"/>
      <c r="V28" s="430">
        <f aca="true" t="shared" si="20" ref="V28:V38">SUM(O28:U28)</f>
        <v>1</v>
      </c>
      <c r="W28" s="656">
        <v>0.6</v>
      </c>
      <c r="X28" s="439">
        <f aca="true" t="shared" si="21" ref="X28:X38">PRODUCT((W28/2)*(W28/2),3.14)</f>
        <v>0.2826</v>
      </c>
      <c r="Y28" s="439">
        <v>0.6</v>
      </c>
      <c r="Z28" s="433">
        <f aca="true" t="shared" si="22" ref="Z28:Z38">PRODUCT(X28,Y28)</f>
        <v>0.16956000000000002</v>
      </c>
      <c r="AA28" s="435"/>
      <c r="AB28" s="435"/>
      <c r="AC28" s="435">
        <f>L28</f>
        <v>1</v>
      </c>
      <c r="AD28" s="436"/>
      <c r="AE28" s="476">
        <f aca="true" t="shared" si="23" ref="AE28:AE38">PRODUCT(Z28,(AA28:AD28))</f>
        <v>0.16956000000000002</v>
      </c>
      <c r="AF28" s="447">
        <f aca="true" t="shared" si="24" ref="AF28:AF38">PRODUCT(X28,AA28:AD28)</f>
        <v>0.2826</v>
      </c>
      <c r="AG28" s="429"/>
      <c r="AH28" s="657">
        <f aca="true" t="shared" si="25" ref="AH28:AH38">L28</f>
        <v>1</v>
      </c>
      <c r="AI28" s="439">
        <v>0</v>
      </c>
      <c r="AJ28" s="432">
        <f aca="true" t="shared" si="26" ref="AJ28:AJ38">SUM(Y28-AI28)</f>
        <v>0.6</v>
      </c>
      <c r="AK28" s="439">
        <f aca="true" t="shared" si="27" ref="AK28:AK38">PRODUCT(AF28,AI28)</f>
        <v>0</v>
      </c>
      <c r="AL28" s="439">
        <f aca="true" t="shared" si="28" ref="AL28:AL38">PRODUCT(AF28,AJ28)</f>
        <v>0.16956000000000002</v>
      </c>
      <c r="AM28" s="440"/>
      <c r="AN28" s="435"/>
      <c r="AO28" s="435"/>
      <c r="AP28" s="658"/>
      <c r="AQ28" s="434"/>
      <c r="AR28" s="434"/>
      <c r="AS28" s="434"/>
      <c r="AT28" s="483" t="s">
        <v>1045</v>
      </c>
      <c r="AU28" s="435">
        <f>L28</f>
        <v>1</v>
      </c>
      <c r="AV28" s="655">
        <v>1</v>
      </c>
      <c r="AW28" s="659">
        <f>AU28*AV28</f>
        <v>1</v>
      </c>
      <c r="AX28" s="655"/>
      <c r="AY28" s="660"/>
      <c r="AZ28" s="446">
        <v>0.6</v>
      </c>
      <c r="BA28" s="438">
        <f aca="true" t="shared" si="29" ref="BA28:BA38">PRODUCT((AZ28/2)*(AZ28/2),3.14,L28)</f>
        <v>0.2826</v>
      </c>
      <c r="BB28" s="432">
        <v>0.1</v>
      </c>
      <c r="BC28" s="661">
        <f>SUM(AF28)</f>
        <v>0.2826</v>
      </c>
      <c r="BD28" s="662">
        <f aca="true" t="shared" si="30" ref="BD28:BD38">PRODUCT(BC28,0.1)</f>
        <v>0.028260000000000004</v>
      </c>
      <c r="BE28" s="432">
        <v>0.3</v>
      </c>
      <c r="BF28" s="434">
        <f aca="true" t="shared" si="31" ref="BF28:BF38">PRODUCT(BE28*L28)</f>
        <v>0.3</v>
      </c>
      <c r="BG28" s="432">
        <f aca="true" t="shared" si="32" ref="BG28:BG38">SUM((Z28/2))</f>
        <v>0.08478000000000001</v>
      </c>
      <c r="BH28" s="663">
        <f aca="true" t="shared" si="33" ref="BH28:BH38">PRODUCT(L28,BG28)</f>
        <v>0.08478000000000001</v>
      </c>
      <c r="BI28" s="664"/>
      <c r="BJ28" s="489">
        <f>BI28*L28</f>
        <v>0</v>
      </c>
    </row>
    <row r="29" spans="1:62" s="455" customFormat="1" ht="30.75" thickBot="1">
      <c r="A29" s="665" t="s">
        <v>1046</v>
      </c>
      <c r="B29" s="666" t="s">
        <v>1047</v>
      </c>
      <c r="C29" s="667" t="s">
        <v>1048</v>
      </c>
      <c r="D29" s="668" t="s">
        <v>1042</v>
      </c>
      <c r="E29" s="668" t="s">
        <v>1043</v>
      </c>
      <c r="F29" s="668"/>
      <c r="G29" s="669" t="s">
        <v>1044</v>
      </c>
      <c r="H29" s="670">
        <v>2</v>
      </c>
      <c r="I29" s="464"/>
      <c r="J29" s="464"/>
      <c r="K29" s="464"/>
      <c r="L29" s="671">
        <f t="shared" si="19"/>
        <v>2</v>
      </c>
      <c r="M29" s="672"/>
      <c r="N29" s="673"/>
      <c r="O29" s="673"/>
      <c r="P29" s="674"/>
      <c r="Q29" s="674"/>
      <c r="R29" s="674">
        <v>2</v>
      </c>
      <c r="S29" s="675"/>
      <c r="T29" s="675"/>
      <c r="U29" s="675"/>
      <c r="V29" s="676">
        <f t="shared" si="20"/>
        <v>2</v>
      </c>
      <c r="W29" s="677">
        <v>0.6</v>
      </c>
      <c r="X29" s="478">
        <f t="shared" si="21"/>
        <v>0.2826</v>
      </c>
      <c r="Y29" s="478">
        <v>0.6</v>
      </c>
      <c r="Z29" s="678">
        <f t="shared" si="22"/>
        <v>0.16956000000000002</v>
      </c>
      <c r="AA29" s="474"/>
      <c r="AB29" s="474"/>
      <c r="AC29" s="474">
        <f>L29</f>
        <v>2</v>
      </c>
      <c r="AD29" s="475"/>
      <c r="AE29" s="679">
        <f t="shared" si="23"/>
        <v>0.33912000000000003</v>
      </c>
      <c r="AF29" s="486">
        <f t="shared" si="24"/>
        <v>0.5652</v>
      </c>
      <c r="AG29" s="468"/>
      <c r="AH29" s="657">
        <f t="shared" si="25"/>
        <v>2</v>
      </c>
      <c r="AI29" s="477">
        <v>0</v>
      </c>
      <c r="AJ29" s="448">
        <f t="shared" si="26"/>
        <v>0.6</v>
      </c>
      <c r="AK29" s="477">
        <f t="shared" si="27"/>
        <v>0</v>
      </c>
      <c r="AL29" s="477">
        <f t="shared" si="28"/>
        <v>0.33912000000000003</v>
      </c>
      <c r="AM29" s="479"/>
      <c r="AN29" s="474"/>
      <c r="AO29" s="474"/>
      <c r="AP29" s="658"/>
      <c r="AQ29" s="473"/>
      <c r="AR29" s="473"/>
      <c r="AS29" s="473"/>
      <c r="AT29" s="483" t="s">
        <v>1045</v>
      </c>
      <c r="AU29" s="474">
        <f>L29</f>
        <v>2</v>
      </c>
      <c r="AV29" s="675">
        <v>1</v>
      </c>
      <c r="AW29" s="675">
        <f>AU29*AV29</f>
        <v>2</v>
      </c>
      <c r="AX29" s="675"/>
      <c r="AY29" s="680"/>
      <c r="AZ29" s="446">
        <v>0.6</v>
      </c>
      <c r="BA29" s="486">
        <f t="shared" si="29"/>
        <v>0.5652</v>
      </c>
      <c r="BB29" s="448">
        <v>0.1</v>
      </c>
      <c r="BC29" s="449">
        <f>SUM(AF29)</f>
        <v>0.5652</v>
      </c>
      <c r="BD29" s="681">
        <f t="shared" si="30"/>
        <v>0.05652000000000001</v>
      </c>
      <c r="BE29" s="471">
        <v>0.1</v>
      </c>
      <c r="BF29" s="473">
        <f t="shared" si="31"/>
        <v>0.2</v>
      </c>
      <c r="BG29" s="471">
        <f t="shared" si="32"/>
        <v>0.08478000000000001</v>
      </c>
      <c r="BH29" s="682">
        <f t="shared" si="33"/>
        <v>0.16956000000000002</v>
      </c>
      <c r="BI29" s="664"/>
      <c r="BJ29" s="489">
        <f>BI29*L29</f>
        <v>0</v>
      </c>
    </row>
    <row r="30" spans="1:62" s="455" customFormat="1" ht="29.25" thickBot="1">
      <c r="A30" s="665" t="s">
        <v>1049</v>
      </c>
      <c r="B30" s="666" t="s">
        <v>1050</v>
      </c>
      <c r="C30" s="667" t="s">
        <v>1051</v>
      </c>
      <c r="D30" s="668" t="s">
        <v>1042</v>
      </c>
      <c r="E30" s="668" t="s">
        <v>1052</v>
      </c>
      <c r="F30" s="668"/>
      <c r="G30" s="669" t="s">
        <v>1053</v>
      </c>
      <c r="H30" s="670">
        <v>124</v>
      </c>
      <c r="I30" s="464"/>
      <c r="J30" s="464"/>
      <c r="K30" s="464"/>
      <c r="L30" s="671">
        <f t="shared" si="19"/>
        <v>124</v>
      </c>
      <c r="M30" s="672"/>
      <c r="N30" s="673"/>
      <c r="O30" s="674" t="s">
        <v>712</v>
      </c>
      <c r="P30" s="674"/>
      <c r="Q30" s="674"/>
      <c r="R30" s="674"/>
      <c r="S30" s="675"/>
      <c r="T30" s="675"/>
      <c r="U30" s="675"/>
      <c r="V30" s="676">
        <f t="shared" si="20"/>
        <v>0</v>
      </c>
      <c r="W30" s="677">
        <v>0.3</v>
      </c>
      <c r="X30" s="478">
        <f t="shared" si="21"/>
        <v>0.07065</v>
      </c>
      <c r="Y30" s="478">
        <v>0.4</v>
      </c>
      <c r="Z30" s="678">
        <f t="shared" si="22"/>
        <v>0.028260000000000004</v>
      </c>
      <c r="AA30" s="683">
        <f aca="true" t="shared" si="34" ref="AA30:AA35">L30</f>
        <v>124</v>
      </c>
      <c r="AB30" s="474"/>
      <c r="AC30" s="474"/>
      <c r="AD30" s="475"/>
      <c r="AE30" s="679">
        <f t="shared" si="23"/>
        <v>3.5042400000000007</v>
      </c>
      <c r="AF30" s="486">
        <f t="shared" si="24"/>
        <v>8.7606</v>
      </c>
      <c r="AG30" s="468"/>
      <c r="AH30" s="657">
        <f t="shared" si="25"/>
        <v>124</v>
      </c>
      <c r="AI30" s="477">
        <v>0</v>
      </c>
      <c r="AJ30" s="448">
        <f t="shared" si="26"/>
        <v>0.4</v>
      </c>
      <c r="AK30" s="477">
        <f t="shared" si="27"/>
        <v>0</v>
      </c>
      <c r="AL30" s="477">
        <f t="shared" si="28"/>
        <v>3.5042400000000002</v>
      </c>
      <c r="AM30" s="479"/>
      <c r="AN30" s="474"/>
      <c r="AO30" s="474"/>
      <c r="AP30" s="658"/>
      <c r="AQ30" s="473"/>
      <c r="AR30" s="473"/>
      <c r="AS30" s="473"/>
      <c r="AT30" s="483"/>
      <c r="AU30" s="474"/>
      <c r="AV30" s="675"/>
      <c r="AW30" s="675"/>
      <c r="AX30" s="675"/>
      <c r="AY30" s="680"/>
      <c r="AZ30" s="446">
        <v>0.6</v>
      </c>
      <c r="BA30" s="486">
        <f t="shared" si="29"/>
        <v>35.0424</v>
      </c>
      <c r="BB30" s="448">
        <v>0.1</v>
      </c>
      <c r="BC30" s="449">
        <f>SUM(AF30)</f>
        <v>8.7606</v>
      </c>
      <c r="BD30" s="681">
        <f t="shared" si="30"/>
        <v>0.8760600000000001</v>
      </c>
      <c r="BE30" s="471">
        <v>0.1</v>
      </c>
      <c r="BF30" s="473">
        <f t="shared" si="31"/>
        <v>12.4</v>
      </c>
      <c r="BG30" s="471">
        <f t="shared" si="32"/>
        <v>0.014130000000000002</v>
      </c>
      <c r="BH30" s="682">
        <f t="shared" si="33"/>
        <v>1.7521200000000003</v>
      </c>
      <c r="BI30" s="664"/>
      <c r="BJ30" s="489">
        <f>BI30*L30</f>
        <v>0</v>
      </c>
    </row>
    <row r="31" spans="1:62" s="455" customFormat="1" ht="30.75" thickBot="1">
      <c r="A31" s="665" t="s">
        <v>1054</v>
      </c>
      <c r="B31" s="666" t="s">
        <v>1055</v>
      </c>
      <c r="C31" s="667" t="s">
        <v>1056</v>
      </c>
      <c r="D31" s="668" t="s">
        <v>1042</v>
      </c>
      <c r="E31" s="668" t="s">
        <v>1043</v>
      </c>
      <c r="F31" s="668"/>
      <c r="G31" s="669" t="s">
        <v>1044</v>
      </c>
      <c r="H31" s="670">
        <v>1</v>
      </c>
      <c r="I31" s="464"/>
      <c r="J31" s="464"/>
      <c r="K31" s="464"/>
      <c r="L31" s="671">
        <f t="shared" si="19"/>
        <v>1</v>
      </c>
      <c r="M31" s="672"/>
      <c r="N31" s="673"/>
      <c r="O31" s="673"/>
      <c r="P31" s="674"/>
      <c r="Q31" s="674"/>
      <c r="R31" s="674">
        <v>1</v>
      </c>
      <c r="S31" s="675"/>
      <c r="T31" s="675"/>
      <c r="U31" s="675"/>
      <c r="V31" s="676">
        <f t="shared" si="20"/>
        <v>1</v>
      </c>
      <c r="W31" s="677">
        <v>0.6</v>
      </c>
      <c r="X31" s="478">
        <f t="shared" si="21"/>
        <v>0.2826</v>
      </c>
      <c r="Y31" s="478">
        <v>0.6</v>
      </c>
      <c r="Z31" s="678">
        <f t="shared" si="22"/>
        <v>0.16956000000000002</v>
      </c>
      <c r="AA31" s="683"/>
      <c r="AB31" s="474"/>
      <c r="AC31" s="474">
        <v>1</v>
      </c>
      <c r="AD31" s="475"/>
      <c r="AE31" s="679">
        <f t="shared" si="23"/>
        <v>0.16956000000000002</v>
      </c>
      <c r="AF31" s="486">
        <f t="shared" si="24"/>
        <v>0.2826</v>
      </c>
      <c r="AG31" s="468"/>
      <c r="AH31" s="657">
        <f t="shared" si="25"/>
        <v>1</v>
      </c>
      <c r="AI31" s="477">
        <v>0</v>
      </c>
      <c r="AJ31" s="448">
        <f t="shared" si="26"/>
        <v>0.6</v>
      </c>
      <c r="AK31" s="477">
        <f t="shared" si="27"/>
        <v>0</v>
      </c>
      <c r="AL31" s="477">
        <f t="shared" si="28"/>
        <v>0.16956000000000002</v>
      </c>
      <c r="AM31" s="479"/>
      <c r="AN31" s="474"/>
      <c r="AO31" s="474"/>
      <c r="AP31" s="658"/>
      <c r="AQ31" s="473"/>
      <c r="AR31" s="473"/>
      <c r="AS31" s="473"/>
      <c r="AT31" s="483" t="s">
        <v>1045</v>
      </c>
      <c r="AU31" s="474">
        <v>1</v>
      </c>
      <c r="AV31" s="675">
        <v>1</v>
      </c>
      <c r="AW31" s="684">
        <v>1</v>
      </c>
      <c r="AX31" s="675"/>
      <c r="AY31" s="680"/>
      <c r="AZ31" s="446">
        <v>0.6</v>
      </c>
      <c r="BA31" s="486">
        <f t="shared" si="29"/>
        <v>0.2826</v>
      </c>
      <c r="BB31" s="448">
        <v>0.1</v>
      </c>
      <c r="BC31" s="449">
        <f>SUM(AF31)</f>
        <v>0.2826</v>
      </c>
      <c r="BD31" s="681">
        <f t="shared" si="30"/>
        <v>0.028260000000000004</v>
      </c>
      <c r="BE31" s="471">
        <v>0.1</v>
      </c>
      <c r="BF31" s="473">
        <f t="shared" si="31"/>
        <v>0.1</v>
      </c>
      <c r="BG31" s="471">
        <f t="shared" si="32"/>
        <v>0.08478000000000001</v>
      </c>
      <c r="BH31" s="682">
        <f t="shared" si="33"/>
        <v>0.08478000000000001</v>
      </c>
      <c r="BI31" s="664"/>
      <c r="BJ31" s="489">
        <f>BI31*L31</f>
        <v>0</v>
      </c>
    </row>
    <row r="32" spans="1:62" s="343" customFormat="1" ht="18.75">
      <c r="A32" s="685"/>
      <c r="B32" s="686"/>
      <c r="C32" s="687"/>
      <c r="D32" s="688"/>
      <c r="E32" s="689"/>
      <c r="F32" s="689"/>
      <c r="G32" s="690"/>
      <c r="H32" s="691"/>
      <c r="I32" s="691"/>
      <c r="J32" s="691"/>
      <c r="K32" s="691"/>
      <c r="L32" s="692">
        <f t="shared" si="19"/>
        <v>0</v>
      </c>
      <c r="M32" s="693"/>
      <c r="N32" s="694"/>
      <c r="O32" s="694"/>
      <c r="P32" s="695"/>
      <c r="Q32" s="695"/>
      <c r="R32" s="695"/>
      <c r="S32" s="696"/>
      <c r="T32" s="696"/>
      <c r="U32" s="696"/>
      <c r="V32" s="697">
        <f t="shared" si="20"/>
        <v>0</v>
      </c>
      <c r="W32" s="698">
        <v>0</v>
      </c>
      <c r="X32" s="515">
        <f t="shared" si="21"/>
        <v>0</v>
      </c>
      <c r="Y32" s="699">
        <v>0</v>
      </c>
      <c r="Z32" s="700">
        <f t="shared" si="22"/>
        <v>0</v>
      </c>
      <c r="AA32" s="701">
        <f t="shared" si="34"/>
        <v>0</v>
      </c>
      <c r="AB32" s="701"/>
      <c r="AC32" s="701"/>
      <c r="AD32" s="702"/>
      <c r="AE32" s="703">
        <f t="shared" si="23"/>
        <v>0</v>
      </c>
      <c r="AF32" s="527">
        <f t="shared" si="24"/>
        <v>0</v>
      </c>
      <c r="AG32" s="704"/>
      <c r="AH32" s="695">
        <f t="shared" si="25"/>
        <v>0</v>
      </c>
      <c r="AI32" s="515">
        <v>0</v>
      </c>
      <c r="AJ32" s="505">
        <f t="shared" si="26"/>
        <v>0</v>
      </c>
      <c r="AK32" s="515">
        <f t="shared" si="27"/>
        <v>0</v>
      </c>
      <c r="AL32" s="515">
        <f t="shared" si="28"/>
        <v>0</v>
      </c>
      <c r="AM32" s="705"/>
      <c r="AN32" s="701"/>
      <c r="AO32" s="701"/>
      <c r="AP32" s="706"/>
      <c r="AQ32" s="707"/>
      <c r="AR32" s="707"/>
      <c r="AS32" s="707"/>
      <c r="AT32" s="708"/>
      <c r="AU32" s="709"/>
      <c r="AV32" s="696"/>
      <c r="AW32" s="707"/>
      <c r="AX32" s="696"/>
      <c r="AY32" s="710"/>
      <c r="AZ32" s="526">
        <v>0</v>
      </c>
      <c r="BA32" s="527">
        <f t="shared" si="29"/>
        <v>0</v>
      </c>
      <c r="BB32" s="514">
        <v>0.1</v>
      </c>
      <c r="BC32" s="711">
        <f>SUM(AF32)</f>
        <v>0</v>
      </c>
      <c r="BD32" s="712">
        <f t="shared" si="30"/>
        <v>0</v>
      </c>
      <c r="BE32" s="713">
        <v>0.1</v>
      </c>
      <c r="BF32" s="707">
        <f t="shared" si="31"/>
        <v>0</v>
      </c>
      <c r="BG32" s="505">
        <f t="shared" si="32"/>
        <v>0</v>
      </c>
      <c r="BH32" s="714">
        <f t="shared" si="33"/>
        <v>0</v>
      </c>
      <c r="BI32" s="715"/>
      <c r="BJ32" s="534">
        <f>BI32*L32</f>
        <v>0</v>
      </c>
    </row>
    <row r="33" spans="1:62" s="343" customFormat="1" ht="18.75">
      <c r="A33" s="716"/>
      <c r="B33" s="686"/>
      <c r="C33" s="687"/>
      <c r="D33" s="688"/>
      <c r="E33" s="689"/>
      <c r="F33" s="689"/>
      <c r="G33" s="690"/>
      <c r="H33" s="691"/>
      <c r="I33" s="691"/>
      <c r="J33" s="691"/>
      <c r="K33" s="691"/>
      <c r="L33" s="692">
        <f t="shared" si="19"/>
        <v>0</v>
      </c>
      <c r="M33" s="693"/>
      <c r="N33" s="717"/>
      <c r="O33" s="717"/>
      <c r="P33" s="717"/>
      <c r="Q33" s="695"/>
      <c r="R33" s="695"/>
      <c r="S33" s="696"/>
      <c r="T33" s="696"/>
      <c r="U33" s="696"/>
      <c r="V33" s="697">
        <f t="shared" si="20"/>
        <v>0</v>
      </c>
      <c r="W33" s="718">
        <v>0</v>
      </c>
      <c r="X33" s="515">
        <f t="shared" si="21"/>
        <v>0</v>
      </c>
      <c r="Y33" s="699">
        <v>0</v>
      </c>
      <c r="Z33" s="700">
        <f t="shared" si="22"/>
        <v>0</v>
      </c>
      <c r="AA33" s="701">
        <f t="shared" si="34"/>
        <v>0</v>
      </c>
      <c r="AB33" s="701"/>
      <c r="AC33" s="701"/>
      <c r="AD33" s="702"/>
      <c r="AE33" s="703">
        <f t="shared" si="23"/>
        <v>0</v>
      </c>
      <c r="AF33" s="527">
        <f t="shared" si="24"/>
        <v>0</v>
      </c>
      <c r="AG33" s="704"/>
      <c r="AH33" s="695">
        <f t="shared" si="25"/>
        <v>0</v>
      </c>
      <c r="AI33" s="515">
        <v>0</v>
      </c>
      <c r="AJ33" s="505">
        <f t="shared" si="26"/>
        <v>0</v>
      </c>
      <c r="AK33" s="515">
        <f t="shared" si="27"/>
        <v>0</v>
      </c>
      <c r="AL33" s="515">
        <f t="shared" si="28"/>
        <v>0</v>
      </c>
      <c r="AM33" s="705"/>
      <c r="AN33" s="701"/>
      <c r="AO33" s="701"/>
      <c r="AP33" s="706"/>
      <c r="AQ33" s="707"/>
      <c r="AR33" s="707"/>
      <c r="AS33" s="707"/>
      <c r="AT33" s="708"/>
      <c r="AU33" s="709"/>
      <c r="AV33" s="696"/>
      <c r="AW33" s="707"/>
      <c r="AX33" s="696"/>
      <c r="AY33" s="710"/>
      <c r="AZ33" s="526">
        <v>0</v>
      </c>
      <c r="BA33" s="527">
        <f t="shared" si="29"/>
        <v>0</v>
      </c>
      <c r="BB33" s="514">
        <v>0.1</v>
      </c>
      <c r="BC33" s="711">
        <v>18</v>
      </c>
      <c r="BD33" s="712">
        <f t="shared" si="30"/>
        <v>1.8</v>
      </c>
      <c r="BE33" s="713">
        <v>0.05</v>
      </c>
      <c r="BF33" s="707">
        <f t="shared" si="31"/>
        <v>0</v>
      </c>
      <c r="BG33" s="505">
        <f t="shared" si="32"/>
        <v>0</v>
      </c>
      <c r="BH33" s="714">
        <f t="shared" si="33"/>
        <v>0</v>
      </c>
      <c r="BI33" s="715"/>
      <c r="BJ33" s="534">
        <f aca="true" t="shared" si="35" ref="BJ33:BJ38">BI33*L33</f>
        <v>0</v>
      </c>
    </row>
    <row r="34" spans="1:62" s="343" customFormat="1" ht="18.75">
      <c r="A34" s="716"/>
      <c r="B34" s="686"/>
      <c r="C34" s="687"/>
      <c r="D34" s="688"/>
      <c r="E34" s="689"/>
      <c r="F34" s="689"/>
      <c r="G34" s="690"/>
      <c r="H34" s="691"/>
      <c r="I34" s="691"/>
      <c r="J34" s="691"/>
      <c r="K34" s="691"/>
      <c r="L34" s="692">
        <f t="shared" si="19"/>
        <v>0</v>
      </c>
      <c r="M34" s="693"/>
      <c r="N34" s="717"/>
      <c r="O34" s="717"/>
      <c r="P34" s="717"/>
      <c r="Q34" s="695"/>
      <c r="R34" s="695"/>
      <c r="S34" s="696"/>
      <c r="T34" s="696"/>
      <c r="U34" s="696"/>
      <c r="V34" s="697">
        <f t="shared" si="20"/>
        <v>0</v>
      </c>
      <c r="W34" s="718">
        <v>0</v>
      </c>
      <c r="X34" s="515">
        <f t="shared" si="21"/>
        <v>0</v>
      </c>
      <c r="Y34" s="719">
        <v>0</v>
      </c>
      <c r="Z34" s="700">
        <f t="shared" si="22"/>
        <v>0</v>
      </c>
      <c r="AA34" s="701">
        <f t="shared" si="34"/>
        <v>0</v>
      </c>
      <c r="AB34" s="701"/>
      <c r="AC34" s="701"/>
      <c r="AD34" s="702"/>
      <c r="AE34" s="703">
        <f t="shared" si="23"/>
        <v>0</v>
      </c>
      <c r="AF34" s="527">
        <f t="shared" si="24"/>
        <v>0</v>
      </c>
      <c r="AG34" s="704"/>
      <c r="AH34" s="695">
        <f t="shared" si="25"/>
        <v>0</v>
      </c>
      <c r="AI34" s="515">
        <v>0</v>
      </c>
      <c r="AJ34" s="505">
        <f t="shared" si="26"/>
        <v>0</v>
      </c>
      <c r="AK34" s="515">
        <f t="shared" si="27"/>
        <v>0</v>
      </c>
      <c r="AL34" s="515">
        <f t="shared" si="28"/>
        <v>0</v>
      </c>
      <c r="AM34" s="705"/>
      <c r="AN34" s="701"/>
      <c r="AO34" s="701"/>
      <c r="AP34" s="706"/>
      <c r="AQ34" s="707"/>
      <c r="AR34" s="707"/>
      <c r="AS34" s="707"/>
      <c r="AT34" s="708"/>
      <c r="AU34" s="709"/>
      <c r="AV34" s="696"/>
      <c r="AW34" s="707"/>
      <c r="AX34" s="696"/>
      <c r="AY34" s="710"/>
      <c r="AZ34" s="526">
        <v>0</v>
      </c>
      <c r="BA34" s="527">
        <f t="shared" si="29"/>
        <v>0</v>
      </c>
      <c r="BB34" s="514">
        <v>0.1</v>
      </c>
      <c r="BC34" s="711">
        <f>SUM(AF34)</f>
        <v>0</v>
      </c>
      <c r="BD34" s="712">
        <f t="shared" si="30"/>
        <v>0</v>
      </c>
      <c r="BE34" s="713">
        <v>0.05</v>
      </c>
      <c r="BF34" s="707">
        <f t="shared" si="31"/>
        <v>0</v>
      </c>
      <c r="BG34" s="505">
        <f t="shared" si="32"/>
        <v>0</v>
      </c>
      <c r="BH34" s="714">
        <f t="shared" si="33"/>
        <v>0</v>
      </c>
      <c r="BI34" s="715"/>
      <c r="BJ34" s="534">
        <f t="shared" si="35"/>
        <v>0</v>
      </c>
    </row>
    <row r="35" spans="1:62" s="343" customFormat="1" ht="18.75">
      <c r="A35" s="716"/>
      <c r="B35" s="686"/>
      <c r="C35" s="687"/>
      <c r="D35" s="688"/>
      <c r="E35" s="689"/>
      <c r="F35" s="689"/>
      <c r="G35" s="690"/>
      <c r="H35" s="691"/>
      <c r="I35" s="691"/>
      <c r="J35" s="691"/>
      <c r="K35" s="691"/>
      <c r="L35" s="720">
        <f t="shared" si="19"/>
        <v>0</v>
      </c>
      <c r="M35" s="693"/>
      <c r="N35" s="695"/>
      <c r="O35" s="695"/>
      <c r="P35" s="695"/>
      <c r="Q35" s="695"/>
      <c r="R35" s="695"/>
      <c r="S35" s="696"/>
      <c r="T35" s="696"/>
      <c r="U35" s="696"/>
      <c r="V35" s="697">
        <f t="shared" si="20"/>
        <v>0</v>
      </c>
      <c r="W35" s="718">
        <v>0</v>
      </c>
      <c r="X35" s="515">
        <f t="shared" si="21"/>
        <v>0</v>
      </c>
      <c r="Y35" s="719">
        <v>0</v>
      </c>
      <c r="Z35" s="700">
        <f t="shared" si="22"/>
        <v>0</v>
      </c>
      <c r="AA35" s="701">
        <f t="shared" si="34"/>
        <v>0</v>
      </c>
      <c r="AB35" s="701"/>
      <c r="AC35" s="701"/>
      <c r="AD35" s="702"/>
      <c r="AE35" s="721">
        <f t="shared" si="23"/>
        <v>0</v>
      </c>
      <c r="AF35" s="527">
        <f t="shared" si="24"/>
        <v>0</v>
      </c>
      <c r="AG35" s="704"/>
      <c r="AH35" s="695">
        <f t="shared" si="25"/>
        <v>0</v>
      </c>
      <c r="AI35" s="515">
        <v>0</v>
      </c>
      <c r="AJ35" s="505">
        <f t="shared" si="26"/>
        <v>0</v>
      </c>
      <c r="AK35" s="513">
        <f t="shared" si="27"/>
        <v>0</v>
      </c>
      <c r="AL35" s="513">
        <f t="shared" si="28"/>
        <v>0</v>
      </c>
      <c r="AM35" s="705"/>
      <c r="AN35" s="701"/>
      <c r="AO35" s="701"/>
      <c r="AP35" s="706"/>
      <c r="AQ35" s="707"/>
      <c r="AR35" s="707"/>
      <c r="AS35" s="707"/>
      <c r="AT35" s="708"/>
      <c r="AU35" s="709"/>
      <c r="AV35" s="696"/>
      <c r="AW35" s="707"/>
      <c r="AX35" s="696"/>
      <c r="AY35" s="710"/>
      <c r="AZ35" s="526">
        <v>0</v>
      </c>
      <c r="BA35" s="527">
        <f t="shared" si="29"/>
        <v>0</v>
      </c>
      <c r="BB35" s="514">
        <v>0.1</v>
      </c>
      <c r="BC35" s="529">
        <v>18</v>
      </c>
      <c r="BD35" s="722">
        <f t="shared" si="30"/>
        <v>1.8</v>
      </c>
      <c r="BE35" s="713">
        <v>0.05</v>
      </c>
      <c r="BF35" s="707">
        <f t="shared" si="31"/>
        <v>0</v>
      </c>
      <c r="BG35" s="505">
        <f t="shared" si="32"/>
        <v>0</v>
      </c>
      <c r="BH35" s="714">
        <f t="shared" si="33"/>
        <v>0</v>
      </c>
      <c r="BI35" s="715"/>
      <c r="BJ35" s="534">
        <f t="shared" si="35"/>
        <v>0</v>
      </c>
    </row>
    <row r="36" spans="1:62" s="343" customFormat="1" ht="30">
      <c r="A36" s="723" t="s">
        <v>1057</v>
      </c>
      <c r="B36" s="724" t="s">
        <v>1058</v>
      </c>
      <c r="C36" s="725" t="s">
        <v>1059</v>
      </c>
      <c r="D36" s="726" t="s">
        <v>35</v>
      </c>
      <c r="E36" s="727" t="s">
        <v>79</v>
      </c>
      <c r="F36" s="727"/>
      <c r="G36" s="728" t="s">
        <v>1060</v>
      </c>
      <c r="H36" s="729">
        <v>0</v>
      </c>
      <c r="I36" s="691"/>
      <c r="J36" s="691"/>
      <c r="K36" s="691"/>
      <c r="L36" s="720">
        <f t="shared" si="19"/>
        <v>0</v>
      </c>
      <c r="M36" s="693"/>
      <c r="N36" s="695"/>
      <c r="O36" s="695"/>
      <c r="P36" s="695"/>
      <c r="Q36" s="695"/>
      <c r="R36" s="695"/>
      <c r="S36" s="696"/>
      <c r="T36" s="696"/>
      <c r="U36" s="696"/>
      <c r="V36" s="697">
        <f t="shared" si="20"/>
        <v>0</v>
      </c>
      <c r="W36" s="718">
        <v>0</v>
      </c>
      <c r="X36" s="515">
        <f t="shared" si="21"/>
        <v>0</v>
      </c>
      <c r="Y36" s="719">
        <v>0</v>
      </c>
      <c r="Z36" s="700">
        <f t="shared" si="22"/>
        <v>0</v>
      </c>
      <c r="AA36" s="701">
        <v>0</v>
      </c>
      <c r="AB36" s="701"/>
      <c r="AC36" s="701"/>
      <c r="AD36" s="702"/>
      <c r="AE36" s="721">
        <f t="shared" si="23"/>
        <v>0</v>
      </c>
      <c r="AF36" s="527">
        <f t="shared" si="24"/>
        <v>0</v>
      </c>
      <c r="AG36" s="704"/>
      <c r="AH36" s="695">
        <f t="shared" si="25"/>
        <v>0</v>
      </c>
      <c r="AI36" s="515">
        <v>0</v>
      </c>
      <c r="AJ36" s="505">
        <f t="shared" si="26"/>
        <v>0</v>
      </c>
      <c r="AK36" s="513">
        <f t="shared" si="27"/>
        <v>0</v>
      </c>
      <c r="AL36" s="513">
        <f t="shared" si="28"/>
        <v>0</v>
      </c>
      <c r="AM36" s="705"/>
      <c r="AN36" s="701"/>
      <c r="AO36" s="701"/>
      <c r="AP36" s="706"/>
      <c r="AQ36" s="707"/>
      <c r="AR36" s="707"/>
      <c r="AS36" s="707"/>
      <c r="AT36" s="708"/>
      <c r="AU36" s="709"/>
      <c r="AV36" s="696"/>
      <c r="AW36" s="707"/>
      <c r="AX36" s="696"/>
      <c r="AY36" s="710"/>
      <c r="AZ36" s="526">
        <v>0</v>
      </c>
      <c r="BA36" s="527">
        <f t="shared" si="29"/>
        <v>0</v>
      </c>
      <c r="BB36" s="514">
        <v>0.1</v>
      </c>
      <c r="BC36" s="529">
        <v>18</v>
      </c>
      <c r="BD36" s="722">
        <f t="shared" si="30"/>
        <v>1.8</v>
      </c>
      <c r="BE36" s="713">
        <v>0.05</v>
      </c>
      <c r="BF36" s="707">
        <f t="shared" si="31"/>
        <v>0</v>
      </c>
      <c r="BG36" s="505">
        <f t="shared" si="32"/>
        <v>0</v>
      </c>
      <c r="BH36" s="714">
        <f t="shared" si="33"/>
        <v>0</v>
      </c>
      <c r="BI36" s="715"/>
      <c r="BJ36" s="534">
        <f t="shared" si="35"/>
        <v>0</v>
      </c>
    </row>
    <row r="37" spans="1:62" s="343" customFormat="1" ht="18.75">
      <c r="A37" s="723"/>
      <c r="B37" s="724"/>
      <c r="C37" s="725"/>
      <c r="D37" s="726"/>
      <c r="E37" s="727"/>
      <c r="F37" s="727"/>
      <c r="G37" s="728"/>
      <c r="H37" s="729"/>
      <c r="I37" s="691"/>
      <c r="J37" s="691"/>
      <c r="K37" s="691"/>
      <c r="L37" s="730">
        <f t="shared" si="19"/>
        <v>0</v>
      </c>
      <c r="M37" s="693"/>
      <c r="N37" s="695"/>
      <c r="O37" s="695"/>
      <c r="P37" s="695"/>
      <c r="Q37" s="695"/>
      <c r="R37" s="695"/>
      <c r="S37" s="696"/>
      <c r="T37" s="696"/>
      <c r="U37" s="696"/>
      <c r="V37" s="697">
        <f t="shared" si="20"/>
        <v>0</v>
      </c>
      <c r="W37" s="718">
        <v>0</v>
      </c>
      <c r="X37" s="515">
        <f t="shared" si="21"/>
        <v>0</v>
      </c>
      <c r="Y37" s="719">
        <v>0</v>
      </c>
      <c r="Z37" s="731">
        <f t="shared" si="22"/>
        <v>0</v>
      </c>
      <c r="AA37" s="701">
        <f>L37</f>
        <v>0</v>
      </c>
      <c r="AB37" s="701"/>
      <c r="AC37" s="701"/>
      <c r="AD37" s="732"/>
      <c r="AE37" s="721">
        <f t="shared" si="23"/>
        <v>0</v>
      </c>
      <c r="AF37" s="527">
        <f t="shared" si="24"/>
        <v>0</v>
      </c>
      <c r="AG37" s="704"/>
      <c r="AH37" s="695">
        <f t="shared" si="25"/>
        <v>0</v>
      </c>
      <c r="AI37" s="515">
        <v>0</v>
      </c>
      <c r="AJ37" s="505">
        <f t="shared" si="26"/>
        <v>0</v>
      </c>
      <c r="AK37" s="513">
        <f t="shared" si="27"/>
        <v>0</v>
      </c>
      <c r="AL37" s="513">
        <f t="shared" si="28"/>
        <v>0</v>
      </c>
      <c r="AM37" s="705"/>
      <c r="AN37" s="701"/>
      <c r="AO37" s="701"/>
      <c r="AP37" s="706"/>
      <c r="AQ37" s="707"/>
      <c r="AR37" s="707"/>
      <c r="AS37" s="707"/>
      <c r="AT37" s="708"/>
      <c r="AU37" s="709"/>
      <c r="AV37" s="696"/>
      <c r="AW37" s="707"/>
      <c r="AX37" s="696"/>
      <c r="AY37" s="710"/>
      <c r="AZ37" s="526">
        <v>0</v>
      </c>
      <c r="BA37" s="527">
        <f t="shared" si="29"/>
        <v>0</v>
      </c>
      <c r="BB37" s="514">
        <v>0.1</v>
      </c>
      <c r="BC37" s="711">
        <v>11</v>
      </c>
      <c r="BD37" s="712">
        <f t="shared" si="30"/>
        <v>1.1</v>
      </c>
      <c r="BE37" s="713">
        <v>0.01</v>
      </c>
      <c r="BF37" s="707">
        <f t="shared" si="31"/>
        <v>0</v>
      </c>
      <c r="BG37" s="505">
        <f t="shared" si="32"/>
        <v>0</v>
      </c>
      <c r="BH37" s="714">
        <f t="shared" si="33"/>
        <v>0</v>
      </c>
      <c r="BI37" s="715"/>
      <c r="BJ37" s="534">
        <f t="shared" si="35"/>
        <v>0</v>
      </c>
    </row>
    <row r="38" spans="1:62" s="343" customFormat="1" ht="19.5" thickBot="1">
      <c r="A38" s="733" t="s">
        <v>1061</v>
      </c>
      <c r="B38" s="734" t="s">
        <v>1062</v>
      </c>
      <c r="C38" s="735" t="s">
        <v>1063</v>
      </c>
      <c r="D38" s="736" t="s">
        <v>35</v>
      </c>
      <c r="E38" s="737" t="s">
        <v>79</v>
      </c>
      <c r="F38" s="737"/>
      <c r="G38" s="738"/>
      <c r="H38" s="739">
        <v>0</v>
      </c>
      <c r="I38" s="740"/>
      <c r="J38" s="740"/>
      <c r="K38" s="740"/>
      <c r="L38" s="741">
        <f t="shared" si="19"/>
        <v>0</v>
      </c>
      <c r="M38" s="742"/>
      <c r="N38" s="564"/>
      <c r="O38" s="564"/>
      <c r="P38" s="564"/>
      <c r="Q38" s="564"/>
      <c r="R38" s="564"/>
      <c r="S38" s="565"/>
      <c r="T38" s="565"/>
      <c r="U38" s="565"/>
      <c r="V38" s="743">
        <f t="shared" si="20"/>
        <v>0</v>
      </c>
      <c r="W38" s="744">
        <v>0</v>
      </c>
      <c r="X38" s="745">
        <f t="shared" si="21"/>
        <v>0</v>
      </c>
      <c r="Y38" s="746">
        <v>0</v>
      </c>
      <c r="Z38" s="747">
        <f t="shared" si="22"/>
        <v>0</v>
      </c>
      <c r="AA38" s="571">
        <v>0</v>
      </c>
      <c r="AB38" s="571"/>
      <c r="AC38" s="571"/>
      <c r="AD38" s="748"/>
      <c r="AE38" s="749">
        <f t="shared" si="23"/>
        <v>0</v>
      </c>
      <c r="AF38" s="750">
        <f t="shared" si="24"/>
        <v>0</v>
      </c>
      <c r="AG38" s="575"/>
      <c r="AH38" s="564">
        <f t="shared" si="25"/>
        <v>0</v>
      </c>
      <c r="AI38" s="751">
        <v>0</v>
      </c>
      <c r="AJ38" s="752">
        <f t="shared" si="26"/>
        <v>0</v>
      </c>
      <c r="AK38" s="751">
        <f t="shared" si="27"/>
        <v>0</v>
      </c>
      <c r="AL38" s="751">
        <f t="shared" si="28"/>
        <v>0</v>
      </c>
      <c r="AM38" s="753"/>
      <c r="AN38" s="571"/>
      <c r="AO38" s="571"/>
      <c r="AP38" s="754"/>
      <c r="AQ38" s="582"/>
      <c r="AR38" s="582"/>
      <c r="AS38" s="582"/>
      <c r="AT38" s="585"/>
      <c r="AU38" s="586">
        <f>SUM(L38)</f>
        <v>0</v>
      </c>
      <c r="AV38" s="565"/>
      <c r="AW38" s="582">
        <f>PRODUCT(AU38:AV38)</f>
        <v>0</v>
      </c>
      <c r="AX38" s="565"/>
      <c r="AY38" s="755"/>
      <c r="AZ38" s="526">
        <v>0</v>
      </c>
      <c r="BA38" s="590">
        <f t="shared" si="29"/>
        <v>0</v>
      </c>
      <c r="BB38" s="756">
        <v>0.1</v>
      </c>
      <c r="BC38" s="757">
        <v>54</v>
      </c>
      <c r="BD38" s="758">
        <f t="shared" si="30"/>
        <v>5.4</v>
      </c>
      <c r="BE38" s="756">
        <v>0.01</v>
      </c>
      <c r="BF38" s="582">
        <f t="shared" si="31"/>
        <v>0</v>
      </c>
      <c r="BG38" s="756">
        <f t="shared" si="32"/>
        <v>0</v>
      </c>
      <c r="BH38" s="759">
        <f t="shared" si="33"/>
        <v>0</v>
      </c>
      <c r="BI38" s="596"/>
      <c r="BJ38" s="534">
        <f t="shared" si="35"/>
        <v>0</v>
      </c>
    </row>
    <row r="39" spans="1:62" s="414" customFormat="1" ht="19.5" thickBot="1">
      <c r="A39" s="760"/>
      <c r="B39" s="761" t="s">
        <v>1037</v>
      </c>
      <c r="C39" s="762"/>
      <c r="D39" s="763"/>
      <c r="E39" s="764"/>
      <c r="F39" s="764"/>
      <c r="G39" s="765"/>
      <c r="H39" s="764">
        <f>SUM(H28:H38)</f>
        <v>128</v>
      </c>
      <c r="I39" s="764">
        <f>SUM(I28:I38)</f>
        <v>0</v>
      </c>
      <c r="J39" s="764">
        <f>SUM(J28:J38)</f>
        <v>0</v>
      </c>
      <c r="K39" s="764">
        <f>SUM(K28:K38)</f>
        <v>0</v>
      </c>
      <c r="L39" s="766">
        <f>SUM(L28:L38)</f>
        <v>128</v>
      </c>
      <c r="M39" s="608"/>
      <c r="N39" s="767"/>
      <c r="O39" s="768" t="s">
        <v>712</v>
      </c>
      <c r="P39" s="607">
        <f>SUM(P28:P38)</f>
        <v>0</v>
      </c>
      <c r="Q39" s="607">
        <f>SUM(Q28:Q38)</f>
        <v>0</v>
      </c>
      <c r="R39" s="607">
        <f>SUM(R28:R38)</f>
        <v>4</v>
      </c>
      <c r="S39" s="607">
        <f>SUM(S28:S38)</f>
        <v>0</v>
      </c>
      <c r="T39" s="607"/>
      <c r="U39" s="607">
        <f>SUM(U28:U38)</f>
        <v>0</v>
      </c>
      <c r="V39" s="769">
        <f>SUM(V28:V38)</f>
        <v>4</v>
      </c>
      <c r="W39" s="770"/>
      <c r="X39" s="771"/>
      <c r="Y39" s="771"/>
      <c r="Z39" s="772"/>
      <c r="AA39" s="606">
        <f aca="true" t="shared" si="36" ref="AA39:AH39">SUM(AA28:AA38)</f>
        <v>124</v>
      </c>
      <c r="AB39" s="606">
        <f t="shared" si="36"/>
        <v>0</v>
      </c>
      <c r="AC39" s="606">
        <f t="shared" si="36"/>
        <v>4</v>
      </c>
      <c r="AD39" s="773">
        <f t="shared" si="36"/>
        <v>0</v>
      </c>
      <c r="AE39" s="774">
        <f t="shared" si="36"/>
        <v>4.182480000000001</v>
      </c>
      <c r="AF39" s="608">
        <f t="shared" si="36"/>
        <v>9.891</v>
      </c>
      <c r="AG39" s="607">
        <f t="shared" si="36"/>
        <v>0</v>
      </c>
      <c r="AH39" s="607">
        <f t="shared" si="36"/>
        <v>128</v>
      </c>
      <c r="AI39" s="609"/>
      <c r="AJ39" s="610"/>
      <c r="AK39" s="608">
        <f>SUM(AK28:AK38)</f>
        <v>0</v>
      </c>
      <c r="AL39" s="608">
        <f>SUM(AL28:AL38)</f>
        <v>4.18248</v>
      </c>
      <c r="AM39" s="610"/>
      <c r="AN39" s="607">
        <f>SUM(AN28:AN38)</f>
        <v>0</v>
      </c>
      <c r="AO39" s="607">
        <f>SUM(AO28:AO38)</f>
        <v>0</v>
      </c>
      <c r="AP39" s="610"/>
      <c r="AQ39" s="607">
        <f>SUM(AQ28:AQ38)</f>
        <v>0</v>
      </c>
      <c r="AR39" s="607">
        <f>SUM(AR28:AR38)</f>
        <v>0</v>
      </c>
      <c r="AS39" s="607">
        <f>SUM(AS28:AS38)</f>
        <v>0</v>
      </c>
      <c r="AT39" s="610"/>
      <c r="AU39" s="607">
        <f>SUM(AU28:AU38)</f>
        <v>4</v>
      </c>
      <c r="AV39" s="612"/>
      <c r="AW39" s="607">
        <f>SUM(AW28:AW38)</f>
        <v>4</v>
      </c>
      <c r="AX39" s="607">
        <f>SUM(AX28:AX38)</f>
        <v>0</v>
      </c>
      <c r="AY39" s="607">
        <f>SUM(AY28:AY38)</f>
        <v>0</v>
      </c>
      <c r="AZ39" s="612"/>
      <c r="BA39" s="610">
        <f>SUM(BA28:BA29)</f>
        <v>0.8478000000000001</v>
      </c>
      <c r="BB39" s="612"/>
      <c r="BC39" s="610">
        <f>SUM(BC28:BC38)</f>
        <v>128.891</v>
      </c>
      <c r="BD39" s="613">
        <f>SUM(BD28:BD38)</f>
        <v>12.889100000000001</v>
      </c>
      <c r="BE39" s="612"/>
      <c r="BF39" s="614">
        <f>SUM(BF28:BF38)</f>
        <v>13</v>
      </c>
      <c r="BG39" s="612"/>
      <c r="BH39" s="610">
        <f>SUM(BH28:BH38)</f>
        <v>2.0912400000000004</v>
      </c>
      <c r="BI39" s="775"/>
      <c r="BJ39" s="616">
        <f>SUM(BJ28:BJ38)</f>
        <v>0</v>
      </c>
    </row>
    <row r="40" spans="1:62" s="638" customFormat="1" ht="20.25" thickBot="1" thickTop="1">
      <c r="A40" s="617"/>
      <c r="B40" s="618"/>
      <c r="C40" s="619"/>
      <c r="D40" s="620"/>
      <c r="E40" s="621"/>
      <c r="F40" s="621"/>
      <c r="G40" s="622"/>
      <c r="H40" s="620"/>
      <c r="I40" s="620"/>
      <c r="J40" s="620"/>
      <c r="K40" s="620"/>
      <c r="L40" s="623"/>
      <c r="M40" s="624"/>
      <c r="N40" s="625"/>
      <c r="O40" s="625"/>
      <c r="P40" s="626"/>
      <c r="Q40" s="626"/>
      <c r="R40" s="626"/>
      <c r="S40" s="626"/>
      <c r="T40" s="626"/>
      <c r="U40" s="626"/>
      <c r="V40" s="627"/>
      <c r="W40" s="628"/>
      <c r="X40" s="628"/>
      <c r="Y40" s="629"/>
      <c r="Z40" s="630"/>
      <c r="AA40" s="631"/>
      <c r="AB40" s="631"/>
      <c r="AC40" s="631"/>
      <c r="AD40" s="631"/>
      <c r="AE40" s="631"/>
      <c r="AF40" s="624"/>
      <c r="AG40" s="626"/>
      <c r="AH40" s="626"/>
      <c r="AI40" s="632"/>
      <c r="AJ40" s="629"/>
      <c r="AK40" s="629"/>
      <c r="AL40" s="629"/>
      <c r="AM40" s="629"/>
      <c r="AN40" s="626"/>
      <c r="AO40" s="626"/>
      <c r="AP40" s="629"/>
      <c r="AQ40" s="626"/>
      <c r="AR40" s="626"/>
      <c r="AS40" s="626"/>
      <c r="AT40" s="633"/>
      <c r="AU40" s="626"/>
      <c r="AV40" s="634"/>
      <c r="AW40" s="634"/>
      <c r="AX40" s="634"/>
      <c r="AY40" s="626"/>
      <c r="AZ40" s="626"/>
      <c r="BA40" s="624"/>
      <c r="BB40" s="624"/>
      <c r="BC40" s="624"/>
      <c r="BD40" s="624"/>
      <c r="BE40" s="634"/>
      <c r="BF40" s="635"/>
      <c r="BG40" s="634"/>
      <c r="BH40" s="629"/>
      <c r="BI40" s="636"/>
      <c r="BJ40" s="637"/>
    </row>
    <row r="41" spans="1:178" s="552" customFormat="1" ht="15.75" customHeight="1" thickBot="1">
      <c r="A41" s="776"/>
      <c r="B41" s="777" t="s">
        <v>1064</v>
      </c>
      <c r="C41" s="778"/>
      <c r="D41" s="778"/>
      <c r="E41" s="778"/>
      <c r="F41" s="778"/>
      <c r="G41" s="778"/>
      <c r="H41" s="778"/>
      <c r="I41" s="778"/>
      <c r="J41" s="778"/>
      <c r="K41" s="778"/>
      <c r="L41" s="778"/>
      <c r="M41" s="778"/>
      <c r="N41" s="778"/>
      <c r="O41" s="778"/>
      <c r="P41" s="778"/>
      <c r="Q41" s="778"/>
      <c r="R41" s="778"/>
      <c r="S41" s="778"/>
      <c r="T41" s="778"/>
      <c r="U41" s="778"/>
      <c r="V41" s="779"/>
      <c r="W41" s="778"/>
      <c r="X41" s="778"/>
      <c r="Y41" s="778"/>
      <c r="Z41" s="778"/>
      <c r="AA41" s="778"/>
      <c r="AB41" s="778"/>
      <c r="AC41" s="778"/>
      <c r="AD41" s="778"/>
      <c r="AE41" s="778"/>
      <c r="AF41" s="778"/>
      <c r="AG41" s="778"/>
      <c r="AH41" s="778"/>
      <c r="AI41" s="778"/>
      <c r="AJ41" s="778"/>
      <c r="AK41" s="778"/>
      <c r="AL41" s="778"/>
      <c r="AM41" s="778"/>
      <c r="AN41" s="780"/>
      <c r="AO41" s="780"/>
      <c r="AP41" s="778"/>
      <c r="AQ41" s="778"/>
      <c r="AR41" s="778"/>
      <c r="AS41" s="778"/>
      <c r="AT41" s="778"/>
      <c r="AU41" s="778"/>
      <c r="AV41" s="778"/>
      <c r="AW41" s="778"/>
      <c r="AX41" s="778"/>
      <c r="AY41" s="778"/>
      <c r="AZ41" s="778"/>
      <c r="BA41" s="778"/>
      <c r="BB41" s="778"/>
      <c r="BC41" s="778"/>
      <c r="BD41" s="778"/>
      <c r="BE41" s="778"/>
      <c r="BF41" s="778"/>
      <c r="BG41" s="778"/>
      <c r="BH41" s="778"/>
      <c r="BI41" s="781"/>
      <c r="BJ41" s="782"/>
      <c r="CG41" s="783"/>
      <c r="CH41" s="783"/>
      <c r="CI41" s="784"/>
      <c r="CJ41" s="783"/>
      <c r="CK41" s="785"/>
      <c r="CM41" s="786"/>
      <c r="CP41" s="787"/>
      <c r="DZ41" s="783"/>
      <c r="EA41" s="783"/>
      <c r="EB41" s="784"/>
      <c r="EC41" s="783"/>
      <c r="ED41" s="785"/>
      <c r="EF41" s="786"/>
      <c r="EI41" s="787"/>
      <c r="FS41" s="783"/>
      <c r="FT41" s="783"/>
      <c r="FU41" s="784"/>
      <c r="FV41" s="783"/>
    </row>
    <row r="42" spans="1:62" s="343" customFormat="1" ht="18.75">
      <c r="A42" s="788"/>
      <c r="B42" s="789"/>
      <c r="C42" s="790"/>
      <c r="D42" s="791"/>
      <c r="E42" s="792"/>
      <c r="F42" s="792"/>
      <c r="G42" s="793"/>
      <c r="H42" s="792"/>
      <c r="I42" s="792"/>
      <c r="J42" s="792"/>
      <c r="K42" s="792"/>
      <c r="L42" s="794">
        <f>SUM(H42:K42)</f>
        <v>0</v>
      </c>
      <c r="M42" s="795">
        <f>PRODUCT(L42/N42)</f>
        <v>0</v>
      </c>
      <c r="N42" s="796" t="s">
        <v>255</v>
      </c>
      <c r="O42" s="796"/>
      <c r="P42" s="797">
        <f>SUM(L42)</f>
        <v>0</v>
      </c>
      <c r="Q42" s="797"/>
      <c r="R42" s="797"/>
      <c r="S42" s="798"/>
      <c r="T42" s="798"/>
      <c r="U42" s="798"/>
      <c r="V42" s="799">
        <f>SUM(O42:U42)</f>
        <v>0</v>
      </c>
      <c r="W42" s="800"/>
      <c r="X42" s="801">
        <f>PRODUCT((W42/2)*(W42/2),3.14)</f>
        <v>0</v>
      </c>
      <c r="Y42" s="802"/>
      <c r="Z42" s="803">
        <f>PRODUCT((W42*X42)*Y42)</f>
        <v>0</v>
      </c>
      <c r="AA42" s="804">
        <f>SUM(P42)</f>
        <v>0</v>
      </c>
      <c r="AB42" s="804"/>
      <c r="AC42" s="804"/>
      <c r="AD42" s="805"/>
      <c r="AE42" s="806"/>
      <c r="AF42" s="807"/>
      <c r="AG42" s="808">
        <f>SUM(L42)</f>
        <v>0</v>
      </c>
      <c r="AH42" s="798"/>
      <c r="AI42" s="809"/>
      <c r="AJ42" s="810"/>
      <c r="AK42" s="802"/>
      <c r="AL42" s="802"/>
      <c r="AM42" s="811"/>
      <c r="AN42" s="812"/>
      <c r="AO42" s="812"/>
      <c r="AP42" s="813"/>
      <c r="AQ42" s="814"/>
      <c r="AR42" s="814"/>
      <c r="AS42" s="814"/>
      <c r="AT42" s="815"/>
      <c r="AU42" s="814"/>
      <c r="AV42" s="816"/>
      <c r="AW42" s="816"/>
      <c r="AX42" s="816"/>
      <c r="AY42" s="817"/>
      <c r="AZ42" s="818"/>
      <c r="BA42" s="819"/>
      <c r="BB42" s="819"/>
      <c r="BC42" s="819"/>
      <c r="BD42" s="819"/>
      <c r="BE42" s="820"/>
      <c r="BF42" s="821"/>
      <c r="BG42" s="822">
        <v>0.006</v>
      </c>
      <c r="BH42" s="823">
        <f>PRODUCT(L42,BG42)</f>
        <v>0</v>
      </c>
      <c r="BI42" s="824">
        <v>22</v>
      </c>
      <c r="BJ42" s="825">
        <f>PRODUCT(L42,BI42)</f>
        <v>0</v>
      </c>
    </row>
    <row r="43" spans="1:62" s="414" customFormat="1" ht="19.5" thickBot="1">
      <c r="A43" s="760"/>
      <c r="B43" s="761" t="s">
        <v>1037</v>
      </c>
      <c r="C43" s="762"/>
      <c r="D43" s="763"/>
      <c r="E43" s="764"/>
      <c r="F43" s="764"/>
      <c r="G43" s="765"/>
      <c r="H43" s="764">
        <f aca="true" t="shared" si="37" ref="H43:M43">SUM(H42:H42)</f>
        <v>0</v>
      </c>
      <c r="I43" s="764">
        <f t="shared" si="37"/>
        <v>0</v>
      </c>
      <c r="J43" s="764">
        <f t="shared" si="37"/>
        <v>0</v>
      </c>
      <c r="K43" s="764">
        <f t="shared" si="37"/>
        <v>0</v>
      </c>
      <c r="L43" s="766">
        <f t="shared" si="37"/>
        <v>0</v>
      </c>
      <c r="M43" s="610">
        <f t="shared" si="37"/>
        <v>0</v>
      </c>
      <c r="N43" s="767"/>
      <c r="O43" s="767"/>
      <c r="P43" s="607">
        <f>SUM(P42:P42)</f>
        <v>0</v>
      </c>
      <c r="Q43" s="607"/>
      <c r="R43" s="607"/>
      <c r="S43" s="767"/>
      <c r="T43" s="767"/>
      <c r="U43" s="767"/>
      <c r="V43" s="606">
        <f>SUM(V42:V42)</f>
        <v>0</v>
      </c>
      <c r="W43" s="826"/>
      <c r="X43" s="826"/>
      <c r="Y43" s="610"/>
      <c r="Z43" s="827"/>
      <c r="AA43" s="607">
        <f>SUM(AA42:AA42)</f>
        <v>0</v>
      </c>
      <c r="AB43" s="607"/>
      <c r="AC43" s="607"/>
      <c r="AD43" s="607"/>
      <c r="AE43" s="607"/>
      <c r="AF43" s="608"/>
      <c r="AG43" s="607">
        <f>SUM(AG42:AG42)</f>
        <v>0</v>
      </c>
      <c r="AH43" s="607"/>
      <c r="AI43" s="609"/>
      <c r="AJ43" s="610"/>
      <c r="AK43" s="610"/>
      <c r="AL43" s="610"/>
      <c r="AM43" s="610"/>
      <c r="AN43" s="828"/>
      <c r="AO43" s="829"/>
      <c r="AP43" s="610"/>
      <c r="AQ43" s="607"/>
      <c r="AR43" s="607"/>
      <c r="AS43" s="607"/>
      <c r="AT43" s="612"/>
      <c r="AU43" s="607"/>
      <c r="AV43" s="612"/>
      <c r="AW43" s="612"/>
      <c r="AX43" s="612"/>
      <c r="AY43" s="607"/>
      <c r="AZ43" s="612"/>
      <c r="BA43" s="608"/>
      <c r="BB43" s="612"/>
      <c r="BC43" s="608"/>
      <c r="BD43" s="608"/>
      <c r="BE43" s="612"/>
      <c r="BF43" s="614"/>
      <c r="BG43" s="612"/>
      <c r="BH43" s="610">
        <f>SUM(BH42:BH42)</f>
        <v>0</v>
      </c>
      <c r="BI43" s="615"/>
      <c r="BJ43" s="616">
        <f>SUM(BJ42:BJ42)</f>
        <v>0</v>
      </c>
    </row>
    <row r="44" spans="1:62" s="343" customFormat="1" ht="19.5" thickTop="1">
      <c r="A44" s="830"/>
      <c r="B44" s="831"/>
      <c r="E44" s="832"/>
      <c r="F44" s="832"/>
      <c r="G44" s="833"/>
      <c r="L44" s="834"/>
      <c r="M44" s="835"/>
      <c r="N44" s="836"/>
      <c r="O44" s="836"/>
      <c r="P44" s="837"/>
      <c r="Q44" s="837"/>
      <c r="R44" s="837"/>
      <c r="S44" s="836"/>
      <c r="T44" s="836"/>
      <c r="U44" s="836"/>
      <c r="V44" s="836"/>
      <c r="W44" s="838"/>
      <c r="X44" s="836"/>
      <c r="Y44" s="308"/>
      <c r="Z44" s="839"/>
      <c r="AA44" s="308"/>
      <c r="AB44" s="308"/>
      <c r="AC44" s="308"/>
      <c r="AD44" s="308"/>
      <c r="AE44" s="840"/>
      <c r="AF44" s="841"/>
      <c r="AG44" s="840"/>
      <c r="AH44" s="842"/>
      <c r="AI44" s="835"/>
      <c r="AJ44" s="843"/>
      <c r="AK44" s="843"/>
      <c r="AL44" s="843"/>
      <c r="AM44" s="843"/>
      <c r="AN44" s="843"/>
      <c r="AO44" s="843"/>
      <c r="AP44" s="844"/>
      <c r="AQ44" s="845"/>
      <c r="AR44" s="845"/>
      <c r="AS44" s="845"/>
      <c r="AT44" s="846"/>
      <c r="AU44" s="847"/>
      <c r="AV44" s="840"/>
      <c r="AW44" s="840"/>
      <c r="AX44" s="840"/>
      <c r="AY44" s="848"/>
      <c r="AZ44" s="848"/>
      <c r="BA44" s="849"/>
      <c r="BB44" s="849"/>
      <c r="BC44" s="849"/>
      <c r="BD44" s="849"/>
      <c r="BE44" s="840"/>
      <c r="BF44" s="840"/>
      <c r="BG44" s="840"/>
      <c r="BH44" s="850"/>
      <c r="BI44" s="851"/>
      <c r="BJ44" s="852"/>
    </row>
    <row r="45" spans="1:62" s="873" customFormat="1" ht="18.75">
      <c r="A45" s="853"/>
      <c r="B45" s="854"/>
      <c r="C45" s="855"/>
      <c r="D45" s="855"/>
      <c r="E45" s="856"/>
      <c r="F45" s="856"/>
      <c r="G45" s="299"/>
      <c r="H45" s="855"/>
      <c r="I45" s="855"/>
      <c r="J45" s="855"/>
      <c r="K45" s="855"/>
      <c r="L45" s="857"/>
      <c r="M45" s="305"/>
      <c r="N45" s="858"/>
      <c r="O45" s="858"/>
      <c r="P45" s="859"/>
      <c r="Q45" s="859"/>
      <c r="R45" s="859"/>
      <c r="S45" s="858"/>
      <c r="T45" s="858"/>
      <c r="U45" s="858"/>
      <c r="V45" s="858"/>
      <c r="W45" s="860"/>
      <c r="X45" s="861"/>
      <c r="Y45" s="303"/>
      <c r="Z45" s="862"/>
      <c r="AA45" s="303"/>
      <c r="AB45" s="303"/>
      <c r="AC45" s="303"/>
      <c r="AD45" s="303"/>
      <c r="AE45" s="858"/>
      <c r="AF45" s="863"/>
      <c r="AG45" s="858"/>
      <c r="AH45" s="864"/>
      <c r="AI45" s="305"/>
      <c r="AJ45" s="865"/>
      <c r="AK45" s="865"/>
      <c r="AL45" s="865"/>
      <c r="AM45" s="865"/>
      <c r="AN45" s="865"/>
      <c r="AO45" s="865"/>
      <c r="AP45" s="866"/>
      <c r="AQ45" s="867"/>
      <c r="AR45" s="867"/>
      <c r="AS45" s="867"/>
      <c r="AT45" s="868"/>
      <c r="AU45" s="859"/>
      <c r="AV45" s="858"/>
      <c r="AW45" s="858"/>
      <c r="AX45" s="858"/>
      <c r="AY45" s="869"/>
      <c r="AZ45" s="869"/>
      <c r="BA45" s="870"/>
      <c r="BB45" s="870"/>
      <c r="BC45" s="870"/>
      <c r="BD45" s="870"/>
      <c r="BE45" s="858"/>
      <c r="BF45" s="858"/>
      <c r="BG45" s="858"/>
      <c r="BH45" s="871"/>
      <c r="BI45" s="306"/>
      <c r="BJ45" s="872"/>
    </row>
    <row r="46" spans="1:62" s="873" customFormat="1" ht="18.75">
      <c r="A46" s="853"/>
      <c r="B46" s="854"/>
      <c r="C46" s="855"/>
      <c r="D46" s="855"/>
      <c r="E46" s="856"/>
      <c r="F46" s="856"/>
      <c r="G46" s="299"/>
      <c r="H46" s="855"/>
      <c r="I46" s="855"/>
      <c r="J46" s="855"/>
      <c r="K46" s="855"/>
      <c r="L46" s="857"/>
      <c r="M46" s="305"/>
      <c r="N46" s="858"/>
      <c r="O46" s="858"/>
      <c r="P46" s="859"/>
      <c r="Q46" s="859"/>
      <c r="R46" s="859"/>
      <c r="S46" s="858"/>
      <c r="T46" s="858"/>
      <c r="U46" s="858"/>
      <c r="V46" s="858"/>
      <c r="W46" s="860"/>
      <c r="X46" s="861"/>
      <c r="Y46" s="303"/>
      <c r="Z46" s="862"/>
      <c r="AA46" s="303"/>
      <c r="AB46" s="303"/>
      <c r="AC46" s="303"/>
      <c r="AD46" s="303"/>
      <c r="AE46" s="858"/>
      <c r="AF46" s="863"/>
      <c r="AG46" s="858"/>
      <c r="AH46" s="864"/>
      <c r="AI46" s="305"/>
      <c r="AJ46" s="865"/>
      <c r="AK46" s="865"/>
      <c r="AL46" s="865"/>
      <c r="AM46" s="865"/>
      <c r="AN46" s="865"/>
      <c r="AO46" s="865"/>
      <c r="AP46" s="866"/>
      <c r="AQ46" s="867"/>
      <c r="AR46" s="867"/>
      <c r="AS46" s="867"/>
      <c r="AT46" s="868"/>
      <c r="AU46" s="859"/>
      <c r="AV46" s="858"/>
      <c r="AW46" s="858"/>
      <c r="AX46" s="858"/>
      <c r="AY46" s="869"/>
      <c r="AZ46" s="869"/>
      <c r="BA46" s="870"/>
      <c r="BB46" s="870"/>
      <c r="BC46" s="870"/>
      <c r="BD46" s="870"/>
      <c r="BE46" s="858"/>
      <c r="BF46" s="858"/>
      <c r="BG46" s="858"/>
      <c r="BH46" s="871"/>
      <c r="BI46" s="306"/>
      <c r="BJ46" s="872"/>
    </row>
    <row r="47" spans="1:62" s="873" customFormat="1" ht="18.75">
      <c r="A47" s="853"/>
      <c r="B47" s="854"/>
      <c r="C47" s="855"/>
      <c r="D47" s="855"/>
      <c r="E47" s="856"/>
      <c r="F47" s="856"/>
      <c r="G47" s="299"/>
      <c r="H47" s="855"/>
      <c r="I47" s="855"/>
      <c r="J47" s="855"/>
      <c r="K47" s="855"/>
      <c r="L47" s="857"/>
      <c r="M47" s="305"/>
      <c r="N47" s="858"/>
      <c r="O47" s="858"/>
      <c r="P47" s="859"/>
      <c r="Q47" s="859"/>
      <c r="R47" s="859"/>
      <c r="S47" s="858"/>
      <c r="T47" s="858"/>
      <c r="U47" s="858"/>
      <c r="V47" s="858"/>
      <c r="W47" s="860"/>
      <c r="X47" s="861"/>
      <c r="Y47" s="303"/>
      <c r="Z47" s="862"/>
      <c r="AA47" s="303"/>
      <c r="AB47" s="303"/>
      <c r="AC47" s="303"/>
      <c r="AD47" s="303"/>
      <c r="AE47" s="858"/>
      <c r="AF47" s="863"/>
      <c r="AG47" s="858"/>
      <c r="AH47" s="864"/>
      <c r="AI47" s="305"/>
      <c r="AJ47" s="865"/>
      <c r="AK47" s="865"/>
      <c r="AL47" s="865"/>
      <c r="AM47" s="865"/>
      <c r="AN47" s="865"/>
      <c r="AO47" s="865"/>
      <c r="AP47" s="866"/>
      <c r="AQ47" s="867"/>
      <c r="AR47" s="867"/>
      <c r="AS47" s="867"/>
      <c r="AT47" s="868"/>
      <c r="AU47" s="859"/>
      <c r="AV47" s="858"/>
      <c r="AW47" s="858"/>
      <c r="AX47" s="858"/>
      <c r="AY47" s="869"/>
      <c r="AZ47" s="869"/>
      <c r="BA47" s="870"/>
      <c r="BB47" s="870"/>
      <c r="BC47" s="870"/>
      <c r="BD47" s="870"/>
      <c r="BE47" s="858"/>
      <c r="BF47" s="858"/>
      <c r="BG47" s="858"/>
      <c r="BH47" s="871"/>
      <c r="BI47" s="306"/>
      <c r="BJ47" s="872"/>
    </row>
    <row r="48" spans="1:62" s="873" customFormat="1" ht="18.75">
      <c r="A48" s="853"/>
      <c r="B48" s="854"/>
      <c r="C48" s="855"/>
      <c r="D48" s="855"/>
      <c r="E48" s="856"/>
      <c r="F48" s="856"/>
      <c r="G48" s="299"/>
      <c r="H48" s="855"/>
      <c r="I48" s="855"/>
      <c r="J48" s="855"/>
      <c r="K48" s="855"/>
      <c r="L48" s="857"/>
      <c r="M48" s="305"/>
      <c r="N48" s="858"/>
      <c r="O48" s="858"/>
      <c r="P48" s="859"/>
      <c r="Q48" s="859"/>
      <c r="R48" s="859"/>
      <c r="S48" s="858"/>
      <c r="T48" s="858"/>
      <c r="U48" s="858"/>
      <c r="V48" s="858"/>
      <c r="W48" s="860"/>
      <c r="X48" s="861"/>
      <c r="Y48" s="303"/>
      <c r="Z48" s="862"/>
      <c r="AA48" s="303"/>
      <c r="AB48" s="303"/>
      <c r="AC48" s="303"/>
      <c r="AD48" s="303"/>
      <c r="AE48" s="858"/>
      <c r="AF48" s="863"/>
      <c r="AG48" s="858"/>
      <c r="AH48" s="864"/>
      <c r="AI48" s="305"/>
      <c r="AJ48" s="865"/>
      <c r="AK48" s="865"/>
      <c r="AL48" s="865"/>
      <c r="AM48" s="865"/>
      <c r="AN48" s="865"/>
      <c r="AO48" s="865"/>
      <c r="AP48" s="866"/>
      <c r="AQ48" s="867"/>
      <c r="AR48" s="867"/>
      <c r="AS48" s="867"/>
      <c r="AT48" s="868"/>
      <c r="AU48" s="859"/>
      <c r="AV48" s="858"/>
      <c r="AW48" s="858"/>
      <c r="AX48" s="858"/>
      <c r="AY48" s="869"/>
      <c r="AZ48" s="869"/>
      <c r="BA48" s="870"/>
      <c r="BB48" s="870"/>
      <c r="BC48" s="870"/>
      <c r="BD48" s="870"/>
      <c r="BE48" s="858"/>
      <c r="BF48" s="858"/>
      <c r="BG48" s="858"/>
      <c r="BH48" s="871"/>
      <c r="BI48" s="306"/>
      <c r="BJ48" s="872"/>
    </row>
    <row r="49" spans="1:62" s="873" customFormat="1" ht="18.75">
      <c r="A49" s="853"/>
      <c r="B49" s="854"/>
      <c r="C49" s="855"/>
      <c r="D49" s="855"/>
      <c r="E49" s="856"/>
      <c r="F49" s="856"/>
      <c r="G49" s="299"/>
      <c r="H49" s="855"/>
      <c r="I49" s="855"/>
      <c r="J49" s="855"/>
      <c r="K49" s="855"/>
      <c r="L49" s="857"/>
      <c r="M49" s="305"/>
      <c r="N49" s="858"/>
      <c r="O49" s="858"/>
      <c r="P49" s="859"/>
      <c r="Q49" s="859"/>
      <c r="R49" s="859"/>
      <c r="S49" s="858"/>
      <c r="T49" s="858"/>
      <c r="U49" s="858"/>
      <c r="V49" s="858"/>
      <c r="W49" s="860"/>
      <c r="X49" s="861"/>
      <c r="Y49" s="303"/>
      <c r="Z49" s="862"/>
      <c r="AA49" s="303"/>
      <c r="AB49" s="303"/>
      <c r="AC49" s="303"/>
      <c r="AD49" s="303"/>
      <c r="AE49" s="858"/>
      <c r="AF49" s="863"/>
      <c r="AG49" s="858"/>
      <c r="AH49" s="864"/>
      <c r="AI49" s="305"/>
      <c r="AJ49" s="865"/>
      <c r="AK49" s="865"/>
      <c r="AL49" s="865"/>
      <c r="AM49" s="865"/>
      <c r="AN49" s="865"/>
      <c r="AO49" s="865"/>
      <c r="AP49" s="866"/>
      <c r="AQ49" s="867"/>
      <c r="AR49" s="867"/>
      <c r="AS49" s="867"/>
      <c r="AT49" s="868"/>
      <c r="AU49" s="859"/>
      <c r="AV49" s="858"/>
      <c r="AW49" s="858"/>
      <c r="AX49" s="858"/>
      <c r="AY49" s="869"/>
      <c r="AZ49" s="869"/>
      <c r="BA49" s="870"/>
      <c r="BB49" s="870"/>
      <c r="BC49" s="870"/>
      <c r="BD49" s="870"/>
      <c r="BE49" s="858"/>
      <c r="BF49" s="858"/>
      <c r="BG49" s="858"/>
      <c r="BH49" s="871"/>
      <c r="BI49" s="306"/>
      <c r="BJ49" s="872"/>
    </row>
    <row r="50" spans="1:62" s="873" customFormat="1" ht="18.75">
      <c r="A50" s="853"/>
      <c r="B50" s="854"/>
      <c r="C50" s="855"/>
      <c r="D50" s="855"/>
      <c r="E50" s="856"/>
      <c r="F50" s="856"/>
      <c r="G50" s="299"/>
      <c r="H50" s="855"/>
      <c r="I50" s="855"/>
      <c r="J50" s="855"/>
      <c r="K50" s="855"/>
      <c r="L50" s="857"/>
      <c r="M50" s="305"/>
      <c r="N50" s="858"/>
      <c r="O50" s="858"/>
      <c r="P50" s="859"/>
      <c r="Q50" s="859"/>
      <c r="R50" s="859"/>
      <c r="S50" s="858"/>
      <c r="T50" s="858"/>
      <c r="U50" s="858"/>
      <c r="V50" s="858"/>
      <c r="W50" s="860"/>
      <c r="X50" s="861"/>
      <c r="Y50" s="303"/>
      <c r="Z50" s="862"/>
      <c r="AA50" s="303"/>
      <c r="AB50" s="303"/>
      <c r="AC50" s="303"/>
      <c r="AD50" s="303"/>
      <c r="AE50" s="858"/>
      <c r="AF50" s="863"/>
      <c r="AG50" s="858"/>
      <c r="AH50" s="864"/>
      <c r="AI50" s="305"/>
      <c r="AJ50" s="865"/>
      <c r="AK50" s="865"/>
      <c r="AL50" s="865"/>
      <c r="AM50" s="865"/>
      <c r="AN50" s="865"/>
      <c r="AO50" s="865"/>
      <c r="AP50" s="866"/>
      <c r="AQ50" s="867"/>
      <c r="AR50" s="867"/>
      <c r="AS50" s="867"/>
      <c r="AT50" s="868"/>
      <c r="AU50" s="859"/>
      <c r="AV50" s="858"/>
      <c r="AW50" s="858"/>
      <c r="AX50" s="858"/>
      <c r="AY50" s="869"/>
      <c r="AZ50" s="869"/>
      <c r="BA50" s="870"/>
      <c r="BB50" s="870"/>
      <c r="BC50" s="870"/>
      <c r="BD50" s="870"/>
      <c r="BE50" s="858"/>
      <c r="BF50" s="858"/>
      <c r="BG50" s="858"/>
      <c r="BH50" s="871"/>
      <c r="BI50" s="306"/>
      <c r="BJ50" s="872"/>
    </row>
    <row r="51" spans="1:62" s="873" customFormat="1" ht="18.75">
      <c r="A51" s="853"/>
      <c r="B51" s="854"/>
      <c r="C51" s="855"/>
      <c r="D51" s="855"/>
      <c r="E51" s="856"/>
      <c r="F51" s="856"/>
      <c r="G51" s="299"/>
      <c r="H51" s="855"/>
      <c r="I51" s="855"/>
      <c r="J51" s="855"/>
      <c r="K51" s="855"/>
      <c r="L51" s="857"/>
      <c r="M51" s="305"/>
      <c r="N51" s="858"/>
      <c r="O51" s="858"/>
      <c r="P51" s="859"/>
      <c r="Q51" s="859"/>
      <c r="R51" s="859"/>
      <c r="S51" s="858"/>
      <c r="T51" s="858"/>
      <c r="U51" s="858"/>
      <c r="V51" s="858"/>
      <c r="W51" s="860"/>
      <c r="X51" s="861"/>
      <c r="Y51" s="303"/>
      <c r="Z51" s="862"/>
      <c r="AA51" s="303"/>
      <c r="AB51" s="303"/>
      <c r="AC51" s="303"/>
      <c r="AD51" s="303"/>
      <c r="AE51" s="858"/>
      <c r="AF51" s="863"/>
      <c r="AG51" s="858"/>
      <c r="AH51" s="864"/>
      <c r="AI51" s="305"/>
      <c r="AJ51" s="865"/>
      <c r="AK51" s="865"/>
      <c r="AL51" s="865"/>
      <c r="AM51" s="865"/>
      <c r="AN51" s="865"/>
      <c r="AO51" s="865"/>
      <c r="AP51" s="866"/>
      <c r="AQ51" s="867"/>
      <c r="AR51" s="867"/>
      <c r="AS51" s="867"/>
      <c r="AT51" s="868"/>
      <c r="AU51" s="859"/>
      <c r="AV51" s="858"/>
      <c r="AW51" s="858"/>
      <c r="AX51" s="858"/>
      <c r="AY51" s="869"/>
      <c r="AZ51" s="869"/>
      <c r="BA51" s="870"/>
      <c r="BB51" s="870"/>
      <c r="BC51" s="870"/>
      <c r="BD51" s="870"/>
      <c r="BE51" s="858"/>
      <c r="BF51" s="858"/>
      <c r="BG51" s="858"/>
      <c r="BH51" s="871"/>
      <c r="BI51" s="306"/>
      <c r="BJ51" s="872"/>
    </row>
    <row r="52" spans="1:62" s="873" customFormat="1" ht="18.75">
      <c r="A52" s="853"/>
      <c r="B52" s="854"/>
      <c r="C52" s="855"/>
      <c r="D52" s="855"/>
      <c r="E52" s="856"/>
      <c r="F52" s="856"/>
      <c r="G52" s="299"/>
      <c r="H52" s="855"/>
      <c r="I52" s="855"/>
      <c r="J52" s="855"/>
      <c r="K52" s="855"/>
      <c r="L52" s="857"/>
      <c r="M52" s="305"/>
      <c r="N52" s="858"/>
      <c r="O52" s="858"/>
      <c r="P52" s="859"/>
      <c r="Q52" s="859"/>
      <c r="R52" s="859"/>
      <c r="S52" s="858"/>
      <c r="T52" s="858"/>
      <c r="U52" s="858"/>
      <c r="V52" s="858"/>
      <c r="W52" s="860"/>
      <c r="X52" s="861"/>
      <c r="Y52" s="303"/>
      <c r="Z52" s="862"/>
      <c r="AA52" s="303"/>
      <c r="AB52" s="303"/>
      <c r="AC52" s="303"/>
      <c r="AD52" s="303"/>
      <c r="AE52" s="858"/>
      <c r="AF52" s="863"/>
      <c r="AG52" s="858"/>
      <c r="AH52" s="864"/>
      <c r="AI52" s="305"/>
      <c r="AJ52" s="865"/>
      <c r="AK52" s="865"/>
      <c r="AL52" s="865"/>
      <c r="AM52" s="865"/>
      <c r="AN52" s="865"/>
      <c r="AO52" s="865"/>
      <c r="AP52" s="866"/>
      <c r="AQ52" s="867"/>
      <c r="AR52" s="867"/>
      <c r="AS52" s="867"/>
      <c r="AT52" s="868"/>
      <c r="AU52" s="859"/>
      <c r="AV52" s="858"/>
      <c r="AW52" s="858"/>
      <c r="AX52" s="858"/>
      <c r="AY52" s="869"/>
      <c r="AZ52" s="869"/>
      <c r="BA52" s="870"/>
      <c r="BB52" s="870"/>
      <c r="BC52" s="870"/>
      <c r="BD52" s="870"/>
      <c r="BE52" s="858"/>
      <c r="BF52" s="858"/>
      <c r="BG52" s="858"/>
      <c r="BH52" s="871"/>
      <c r="BI52" s="306"/>
      <c r="BJ52" s="872"/>
    </row>
    <row r="53" spans="1:62" s="873" customFormat="1" ht="18.75">
      <c r="A53" s="853"/>
      <c r="B53" s="854"/>
      <c r="C53" s="855"/>
      <c r="D53" s="855"/>
      <c r="E53" s="856"/>
      <c r="F53" s="856"/>
      <c r="G53" s="299"/>
      <c r="H53" s="855"/>
      <c r="I53" s="855"/>
      <c r="J53" s="855"/>
      <c r="K53" s="855"/>
      <c r="L53" s="857"/>
      <c r="M53" s="305"/>
      <c r="N53" s="858"/>
      <c r="O53" s="858"/>
      <c r="P53" s="859"/>
      <c r="Q53" s="859"/>
      <c r="R53" s="859"/>
      <c r="S53" s="858"/>
      <c r="T53" s="858"/>
      <c r="U53" s="858"/>
      <c r="V53" s="858"/>
      <c r="W53" s="860"/>
      <c r="X53" s="861"/>
      <c r="Y53" s="303"/>
      <c r="Z53" s="862"/>
      <c r="AA53" s="303"/>
      <c r="AB53" s="303"/>
      <c r="AC53" s="303"/>
      <c r="AD53" s="303"/>
      <c r="AE53" s="858"/>
      <c r="AF53" s="863"/>
      <c r="AG53" s="858"/>
      <c r="AH53" s="864"/>
      <c r="AI53" s="305"/>
      <c r="AJ53" s="865"/>
      <c r="AK53" s="865"/>
      <c r="AL53" s="865"/>
      <c r="AM53" s="865"/>
      <c r="AN53" s="865"/>
      <c r="AO53" s="865"/>
      <c r="AP53" s="866"/>
      <c r="AQ53" s="867"/>
      <c r="AR53" s="867"/>
      <c r="AS53" s="867"/>
      <c r="AT53" s="868"/>
      <c r="AU53" s="859"/>
      <c r="AV53" s="858"/>
      <c r="AW53" s="858"/>
      <c r="AX53" s="858"/>
      <c r="AY53" s="869"/>
      <c r="AZ53" s="869"/>
      <c r="BA53" s="870"/>
      <c r="BB53" s="870"/>
      <c r="BC53" s="870"/>
      <c r="BD53" s="870"/>
      <c r="BE53" s="858"/>
      <c r="BF53" s="858"/>
      <c r="BG53" s="858"/>
      <c r="BH53" s="871"/>
      <c r="BI53" s="306"/>
      <c r="BJ53" s="872"/>
    </row>
    <row r="54" spans="1:62" s="873" customFormat="1" ht="18.75">
      <c r="A54" s="853"/>
      <c r="B54" s="854"/>
      <c r="C54" s="855"/>
      <c r="D54" s="855"/>
      <c r="E54" s="856"/>
      <c r="F54" s="856"/>
      <c r="G54" s="299"/>
      <c r="H54" s="855"/>
      <c r="I54" s="855"/>
      <c r="J54" s="855"/>
      <c r="K54" s="855"/>
      <c r="L54" s="857"/>
      <c r="M54" s="305"/>
      <c r="N54" s="858"/>
      <c r="O54" s="858"/>
      <c r="P54" s="859"/>
      <c r="Q54" s="859"/>
      <c r="R54" s="859"/>
      <c r="S54" s="858"/>
      <c r="T54" s="858"/>
      <c r="U54" s="858"/>
      <c r="V54" s="858"/>
      <c r="W54" s="860"/>
      <c r="X54" s="861"/>
      <c r="Y54" s="303"/>
      <c r="Z54" s="862"/>
      <c r="AA54" s="303"/>
      <c r="AB54" s="303"/>
      <c r="AC54" s="303"/>
      <c r="AD54" s="303"/>
      <c r="AE54" s="858"/>
      <c r="AF54" s="863"/>
      <c r="AG54" s="858"/>
      <c r="AH54" s="864"/>
      <c r="AI54" s="305"/>
      <c r="AJ54" s="865"/>
      <c r="AK54" s="865"/>
      <c r="AL54" s="865"/>
      <c r="AM54" s="865"/>
      <c r="AN54" s="865"/>
      <c r="AO54" s="865"/>
      <c r="AP54" s="866"/>
      <c r="AQ54" s="867"/>
      <c r="AR54" s="867"/>
      <c r="AS54" s="867"/>
      <c r="AT54" s="868"/>
      <c r="AU54" s="859"/>
      <c r="AV54" s="858"/>
      <c r="AW54" s="858"/>
      <c r="AX54" s="858"/>
      <c r="AY54" s="869"/>
      <c r="AZ54" s="869"/>
      <c r="BA54" s="870"/>
      <c r="BB54" s="870"/>
      <c r="BC54" s="870"/>
      <c r="BD54" s="870"/>
      <c r="BE54" s="858"/>
      <c r="BF54" s="858"/>
      <c r="BG54" s="858"/>
      <c r="BH54" s="871"/>
      <c r="BI54" s="306"/>
      <c r="BJ54" s="872"/>
    </row>
    <row r="55" spans="1:62" s="873" customFormat="1" ht="18.75">
      <c r="A55" s="853"/>
      <c r="B55" s="854"/>
      <c r="C55" s="855"/>
      <c r="D55" s="855"/>
      <c r="E55" s="856"/>
      <c r="F55" s="856"/>
      <c r="G55" s="299"/>
      <c r="H55" s="855"/>
      <c r="I55" s="855"/>
      <c r="J55" s="855"/>
      <c r="K55" s="855"/>
      <c r="L55" s="857"/>
      <c r="M55" s="305"/>
      <c r="N55" s="858"/>
      <c r="O55" s="858"/>
      <c r="P55" s="859"/>
      <c r="Q55" s="859"/>
      <c r="R55" s="859"/>
      <c r="S55" s="858"/>
      <c r="T55" s="858"/>
      <c r="U55" s="858"/>
      <c r="V55" s="858"/>
      <c r="W55" s="860"/>
      <c r="X55" s="861"/>
      <c r="Y55" s="303"/>
      <c r="Z55" s="862"/>
      <c r="AA55" s="303"/>
      <c r="AB55" s="303"/>
      <c r="AC55" s="303"/>
      <c r="AD55" s="303"/>
      <c r="AE55" s="858"/>
      <c r="AF55" s="863"/>
      <c r="AG55" s="858"/>
      <c r="AH55" s="864"/>
      <c r="AI55" s="305"/>
      <c r="AJ55" s="865"/>
      <c r="AK55" s="865"/>
      <c r="AL55" s="865"/>
      <c r="AM55" s="865"/>
      <c r="AN55" s="865"/>
      <c r="AO55" s="865"/>
      <c r="AP55" s="866"/>
      <c r="AQ55" s="867"/>
      <c r="AR55" s="867"/>
      <c r="AS55" s="867"/>
      <c r="AT55" s="868"/>
      <c r="AU55" s="859"/>
      <c r="AV55" s="858"/>
      <c r="AW55" s="858"/>
      <c r="AX55" s="858"/>
      <c r="AY55" s="869"/>
      <c r="AZ55" s="869"/>
      <c r="BA55" s="870"/>
      <c r="BB55" s="870"/>
      <c r="BC55" s="870"/>
      <c r="BD55" s="870"/>
      <c r="BE55" s="858"/>
      <c r="BF55" s="858"/>
      <c r="BG55" s="858"/>
      <c r="BH55" s="871"/>
      <c r="BI55" s="306"/>
      <c r="BJ55" s="872"/>
    </row>
    <row r="56" spans="1:62" s="873" customFormat="1" ht="18.75">
      <c r="A56" s="853"/>
      <c r="B56" s="854"/>
      <c r="C56" s="855"/>
      <c r="D56" s="855"/>
      <c r="E56" s="856"/>
      <c r="F56" s="856"/>
      <c r="G56" s="299"/>
      <c r="H56" s="855"/>
      <c r="I56" s="855"/>
      <c r="J56" s="855"/>
      <c r="K56" s="855"/>
      <c r="L56" s="857"/>
      <c r="M56" s="305"/>
      <c r="N56" s="858"/>
      <c r="O56" s="858"/>
      <c r="P56" s="859"/>
      <c r="Q56" s="859"/>
      <c r="R56" s="859"/>
      <c r="S56" s="858"/>
      <c r="T56" s="858"/>
      <c r="U56" s="858"/>
      <c r="V56" s="858"/>
      <c r="W56" s="860"/>
      <c r="X56" s="861"/>
      <c r="Y56" s="303"/>
      <c r="Z56" s="862"/>
      <c r="AA56" s="303"/>
      <c r="AB56" s="303"/>
      <c r="AC56" s="303"/>
      <c r="AD56" s="303"/>
      <c r="AE56" s="858"/>
      <c r="AF56" s="863"/>
      <c r="AG56" s="858"/>
      <c r="AH56" s="864"/>
      <c r="AI56" s="305"/>
      <c r="AJ56" s="865"/>
      <c r="AK56" s="865"/>
      <c r="AL56" s="865"/>
      <c r="AM56" s="865"/>
      <c r="AN56" s="865"/>
      <c r="AO56" s="865"/>
      <c r="AP56" s="866"/>
      <c r="AQ56" s="867"/>
      <c r="AR56" s="867"/>
      <c r="AS56" s="867"/>
      <c r="AT56" s="868"/>
      <c r="AU56" s="859"/>
      <c r="AV56" s="858"/>
      <c r="AW56" s="858"/>
      <c r="AX56" s="858"/>
      <c r="AY56" s="869"/>
      <c r="AZ56" s="869"/>
      <c r="BA56" s="870"/>
      <c r="BB56" s="870"/>
      <c r="BC56" s="870"/>
      <c r="BD56" s="870"/>
      <c r="BE56" s="858"/>
      <c r="BF56" s="858"/>
      <c r="BG56" s="858"/>
      <c r="BH56" s="871"/>
      <c r="BI56" s="306"/>
      <c r="BJ56" s="872"/>
    </row>
    <row r="57" spans="1:62" s="873" customFormat="1" ht="18.75">
      <c r="A57" s="853"/>
      <c r="B57" s="854"/>
      <c r="C57" s="855"/>
      <c r="D57" s="855"/>
      <c r="E57" s="856"/>
      <c r="F57" s="856"/>
      <c r="G57" s="299"/>
      <c r="H57" s="855"/>
      <c r="I57" s="855"/>
      <c r="J57" s="855"/>
      <c r="K57" s="855"/>
      <c r="L57" s="857"/>
      <c r="M57" s="305"/>
      <c r="N57" s="858"/>
      <c r="O57" s="858"/>
      <c r="P57" s="859"/>
      <c r="Q57" s="859"/>
      <c r="R57" s="859"/>
      <c r="S57" s="858"/>
      <c r="T57" s="858"/>
      <c r="U57" s="858"/>
      <c r="V57" s="858"/>
      <c r="W57" s="860"/>
      <c r="X57" s="861"/>
      <c r="Y57" s="303"/>
      <c r="Z57" s="862"/>
      <c r="AA57" s="303"/>
      <c r="AB57" s="303"/>
      <c r="AC57" s="303"/>
      <c r="AD57" s="303"/>
      <c r="AE57" s="858"/>
      <c r="AF57" s="863"/>
      <c r="AG57" s="858"/>
      <c r="AH57" s="864"/>
      <c r="AI57" s="305"/>
      <c r="AJ57" s="865"/>
      <c r="AK57" s="865"/>
      <c r="AL57" s="865"/>
      <c r="AM57" s="865"/>
      <c r="AN57" s="865"/>
      <c r="AO57" s="865"/>
      <c r="AP57" s="866"/>
      <c r="AQ57" s="867"/>
      <c r="AR57" s="867"/>
      <c r="AS57" s="867"/>
      <c r="AT57" s="868"/>
      <c r="AU57" s="859"/>
      <c r="AV57" s="858"/>
      <c r="AW57" s="858"/>
      <c r="AX57" s="858"/>
      <c r="AY57" s="869"/>
      <c r="AZ57" s="869"/>
      <c r="BA57" s="870"/>
      <c r="BB57" s="870"/>
      <c r="BC57" s="870"/>
      <c r="BD57" s="870"/>
      <c r="BE57" s="858"/>
      <c r="BF57" s="858"/>
      <c r="BG57" s="858"/>
      <c r="BH57" s="871"/>
      <c r="BI57" s="306"/>
      <c r="BJ57" s="872"/>
    </row>
    <row r="58" spans="1:62" s="873" customFormat="1" ht="18.75">
      <c r="A58" s="853"/>
      <c r="B58" s="854"/>
      <c r="C58" s="855"/>
      <c r="D58" s="855"/>
      <c r="E58" s="856"/>
      <c r="F58" s="856"/>
      <c r="G58" s="299"/>
      <c r="H58" s="855"/>
      <c r="I58" s="855"/>
      <c r="J58" s="855"/>
      <c r="K58" s="855"/>
      <c r="L58" s="857"/>
      <c r="M58" s="305"/>
      <c r="N58" s="858"/>
      <c r="O58" s="858"/>
      <c r="P58" s="859"/>
      <c r="Q58" s="859"/>
      <c r="R58" s="859"/>
      <c r="S58" s="858"/>
      <c r="T58" s="858"/>
      <c r="U58" s="858"/>
      <c r="V58" s="858"/>
      <c r="W58" s="860"/>
      <c r="X58" s="861"/>
      <c r="Y58" s="303"/>
      <c r="Z58" s="862"/>
      <c r="AA58" s="303"/>
      <c r="AB58" s="303"/>
      <c r="AC58" s="303"/>
      <c r="AD58" s="303"/>
      <c r="AE58" s="858"/>
      <c r="AF58" s="863"/>
      <c r="AG58" s="858"/>
      <c r="AH58" s="864"/>
      <c r="AI58" s="305"/>
      <c r="AJ58" s="865"/>
      <c r="AK58" s="865"/>
      <c r="AL58" s="865"/>
      <c r="AM58" s="865"/>
      <c r="AN58" s="865"/>
      <c r="AO58" s="865"/>
      <c r="AP58" s="866"/>
      <c r="AQ58" s="867"/>
      <c r="AR58" s="867"/>
      <c r="AS58" s="867"/>
      <c r="AT58" s="868"/>
      <c r="AU58" s="859"/>
      <c r="AV58" s="858"/>
      <c r="AW58" s="858"/>
      <c r="AX58" s="858"/>
      <c r="AY58" s="869"/>
      <c r="AZ58" s="869"/>
      <c r="BA58" s="870"/>
      <c r="BB58" s="870"/>
      <c r="BC58" s="870"/>
      <c r="BD58" s="870"/>
      <c r="BE58" s="858"/>
      <c r="BF58" s="858"/>
      <c r="BG58" s="858"/>
      <c r="BH58" s="871"/>
      <c r="BI58" s="306"/>
      <c r="BJ58" s="872"/>
    </row>
    <row r="59" spans="1:62" s="873" customFormat="1" ht="18.75">
      <c r="A59" s="853"/>
      <c r="B59" s="854"/>
      <c r="C59" s="855"/>
      <c r="D59" s="855"/>
      <c r="E59" s="856"/>
      <c r="F59" s="856"/>
      <c r="G59" s="299"/>
      <c r="H59" s="855"/>
      <c r="I59" s="855"/>
      <c r="J59" s="855"/>
      <c r="K59" s="855"/>
      <c r="L59" s="857"/>
      <c r="M59" s="305"/>
      <c r="N59" s="858"/>
      <c r="O59" s="858"/>
      <c r="P59" s="859"/>
      <c r="Q59" s="859"/>
      <c r="R59" s="859"/>
      <c r="S59" s="858"/>
      <c r="T59" s="858"/>
      <c r="U59" s="858"/>
      <c r="V59" s="858"/>
      <c r="W59" s="860"/>
      <c r="X59" s="861"/>
      <c r="Y59" s="303"/>
      <c r="Z59" s="862"/>
      <c r="AA59" s="303"/>
      <c r="AB59" s="303"/>
      <c r="AC59" s="303"/>
      <c r="AD59" s="303"/>
      <c r="AE59" s="858"/>
      <c r="AF59" s="863"/>
      <c r="AG59" s="858"/>
      <c r="AH59" s="864"/>
      <c r="AI59" s="305"/>
      <c r="AJ59" s="865"/>
      <c r="AK59" s="865"/>
      <c r="AL59" s="865"/>
      <c r="AM59" s="865"/>
      <c r="AN59" s="865"/>
      <c r="AO59" s="865"/>
      <c r="AP59" s="866"/>
      <c r="AQ59" s="867"/>
      <c r="AR59" s="867"/>
      <c r="AS59" s="867"/>
      <c r="AT59" s="868"/>
      <c r="AU59" s="859"/>
      <c r="AV59" s="858"/>
      <c r="AW59" s="858"/>
      <c r="AX59" s="858"/>
      <c r="AY59" s="869"/>
      <c r="AZ59" s="869"/>
      <c r="BA59" s="870"/>
      <c r="BB59" s="870"/>
      <c r="BC59" s="870"/>
      <c r="BD59" s="870"/>
      <c r="BE59" s="858"/>
      <c r="BF59" s="858"/>
      <c r="BG59" s="858"/>
      <c r="BH59" s="871"/>
      <c r="BI59" s="306"/>
      <c r="BJ59" s="872"/>
    </row>
    <row r="60" spans="1:62" s="873" customFormat="1" ht="18.75">
      <c r="A60" s="853"/>
      <c r="B60" s="854"/>
      <c r="C60" s="855"/>
      <c r="D60" s="855"/>
      <c r="E60" s="856"/>
      <c r="F60" s="856"/>
      <c r="G60" s="299"/>
      <c r="H60" s="855"/>
      <c r="I60" s="855"/>
      <c r="J60" s="855"/>
      <c r="K60" s="855"/>
      <c r="L60" s="857"/>
      <c r="M60" s="305"/>
      <c r="N60" s="858"/>
      <c r="O60" s="858"/>
      <c r="P60" s="859"/>
      <c r="Q60" s="859"/>
      <c r="R60" s="859"/>
      <c r="S60" s="858"/>
      <c r="T60" s="858"/>
      <c r="U60" s="858"/>
      <c r="V60" s="858"/>
      <c r="W60" s="860"/>
      <c r="X60" s="861"/>
      <c r="Y60" s="303"/>
      <c r="Z60" s="862"/>
      <c r="AA60" s="303"/>
      <c r="AB60" s="303"/>
      <c r="AC60" s="303"/>
      <c r="AD60" s="303"/>
      <c r="AE60" s="858"/>
      <c r="AF60" s="863"/>
      <c r="AG60" s="858"/>
      <c r="AH60" s="864"/>
      <c r="AI60" s="305"/>
      <c r="AJ60" s="865"/>
      <c r="AK60" s="865"/>
      <c r="AL60" s="865"/>
      <c r="AM60" s="865"/>
      <c r="AN60" s="865"/>
      <c r="AO60" s="865"/>
      <c r="AP60" s="866"/>
      <c r="AQ60" s="867"/>
      <c r="AR60" s="867"/>
      <c r="AS60" s="867"/>
      <c r="AT60" s="868"/>
      <c r="AU60" s="859"/>
      <c r="AV60" s="858"/>
      <c r="AW60" s="858"/>
      <c r="AX60" s="858"/>
      <c r="AY60" s="869"/>
      <c r="AZ60" s="869"/>
      <c r="BA60" s="870"/>
      <c r="BB60" s="870"/>
      <c r="BC60" s="870"/>
      <c r="BD60" s="870"/>
      <c r="BE60" s="858"/>
      <c r="BF60" s="858"/>
      <c r="BG60" s="858"/>
      <c r="BH60" s="871"/>
      <c r="BI60" s="306"/>
      <c r="BJ60" s="872"/>
    </row>
    <row r="61" spans="1:62" s="873" customFormat="1" ht="18.75">
      <c r="A61" s="853"/>
      <c r="B61" s="854"/>
      <c r="C61" s="855"/>
      <c r="D61" s="855"/>
      <c r="E61" s="856"/>
      <c r="F61" s="856"/>
      <c r="G61" s="299"/>
      <c r="H61" s="855"/>
      <c r="I61" s="855"/>
      <c r="J61" s="855"/>
      <c r="K61" s="855"/>
      <c r="L61" s="857"/>
      <c r="M61" s="305"/>
      <c r="N61" s="858"/>
      <c r="O61" s="858"/>
      <c r="P61" s="859"/>
      <c r="Q61" s="859"/>
      <c r="R61" s="859"/>
      <c r="S61" s="858"/>
      <c r="T61" s="858"/>
      <c r="U61" s="858"/>
      <c r="V61" s="858"/>
      <c r="W61" s="860"/>
      <c r="X61" s="861"/>
      <c r="Y61" s="303"/>
      <c r="Z61" s="862"/>
      <c r="AA61" s="303"/>
      <c r="AB61" s="303"/>
      <c r="AC61" s="303"/>
      <c r="AD61" s="303"/>
      <c r="AE61" s="858"/>
      <c r="AF61" s="863"/>
      <c r="AG61" s="858"/>
      <c r="AH61" s="864"/>
      <c r="AI61" s="305"/>
      <c r="AJ61" s="865"/>
      <c r="AK61" s="865"/>
      <c r="AL61" s="865"/>
      <c r="AM61" s="865"/>
      <c r="AN61" s="865"/>
      <c r="AO61" s="865"/>
      <c r="AP61" s="866"/>
      <c r="AQ61" s="867"/>
      <c r="AR61" s="867"/>
      <c r="AS61" s="867"/>
      <c r="AT61" s="868"/>
      <c r="AU61" s="859"/>
      <c r="AV61" s="858"/>
      <c r="AW61" s="858"/>
      <c r="AX61" s="858"/>
      <c r="AY61" s="869"/>
      <c r="AZ61" s="869"/>
      <c r="BA61" s="870"/>
      <c r="BB61" s="870"/>
      <c r="BC61" s="870"/>
      <c r="BD61" s="870"/>
      <c r="BE61" s="858"/>
      <c r="BF61" s="858"/>
      <c r="BG61" s="858"/>
      <c r="BH61" s="871"/>
      <c r="BI61" s="306"/>
      <c r="BJ61" s="872"/>
    </row>
    <row r="62" spans="1:62" s="873" customFormat="1" ht="18.75">
      <c r="A62" s="853"/>
      <c r="B62" s="854"/>
      <c r="C62" s="855"/>
      <c r="D62" s="855"/>
      <c r="E62" s="856"/>
      <c r="F62" s="856"/>
      <c r="G62" s="299"/>
      <c r="H62" s="855"/>
      <c r="I62" s="855"/>
      <c r="J62" s="855"/>
      <c r="K62" s="855"/>
      <c r="L62" s="857"/>
      <c r="M62" s="305"/>
      <c r="N62" s="858"/>
      <c r="O62" s="858"/>
      <c r="P62" s="859"/>
      <c r="Q62" s="859"/>
      <c r="R62" s="859"/>
      <c r="S62" s="858"/>
      <c r="T62" s="858"/>
      <c r="U62" s="858"/>
      <c r="V62" s="858"/>
      <c r="W62" s="860"/>
      <c r="X62" s="861"/>
      <c r="Y62" s="303"/>
      <c r="Z62" s="862"/>
      <c r="AA62" s="303"/>
      <c r="AB62" s="303"/>
      <c r="AC62" s="303"/>
      <c r="AD62" s="303"/>
      <c r="AE62" s="858"/>
      <c r="AF62" s="863"/>
      <c r="AG62" s="858"/>
      <c r="AH62" s="864"/>
      <c r="AI62" s="305"/>
      <c r="AJ62" s="865"/>
      <c r="AK62" s="865"/>
      <c r="AL62" s="865"/>
      <c r="AM62" s="865"/>
      <c r="AN62" s="865"/>
      <c r="AO62" s="865"/>
      <c r="AP62" s="866"/>
      <c r="AQ62" s="867"/>
      <c r="AR62" s="867"/>
      <c r="AS62" s="867"/>
      <c r="AT62" s="868"/>
      <c r="AU62" s="859"/>
      <c r="AV62" s="858"/>
      <c r="AW62" s="858"/>
      <c r="AX62" s="858"/>
      <c r="AY62" s="869"/>
      <c r="AZ62" s="869"/>
      <c r="BA62" s="870"/>
      <c r="BB62" s="870"/>
      <c r="BC62" s="870"/>
      <c r="BD62" s="870"/>
      <c r="BE62" s="858"/>
      <c r="BF62" s="858"/>
      <c r="BG62" s="858"/>
      <c r="BH62" s="871"/>
      <c r="BI62" s="306"/>
      <c r="BJ62" s="872"/>
    </row>
    <row r="63" spans="1:62" s="873" customFormat="1" ht="18.75">
      <c r="A63" s="853"/>
      <c r="B63" s="854"/>
      <c r="C63" s="855"/>
      <c r="D63" s="855"/>
      <c r="E63" s="856"/>
      <c r="F63" s="856"/>
      <c r="G63" s="299"/>
      <c r="H63" s="855"/>
      <c r="I63" s="855"/>
      <c r="J63" s="855"/>
      <c r="K63" s="855"/>
      <c r="L63" s="857"/>
      <c r="M63" s="305"/>
      <c r="N63" s="858"/>
      <c r="O63" s="858"/>
      <c r="P63" s="859"/>
      <c r="Q63" s="859"/>
      <c r="R63" s="859"/>
      <c r="S63" s="858"/>
      <c r="T63" s="858"/>
      <c r="U63" s="858"/>
      <c r="V63" s="858"/>
      <c r="W63" s="860"/>
      <c r="X63" s="861"/>
      <c r="Y63" s="303"/>
      <c r="Z63" s="862"/>
      <c r="AA63" s="303"/>
      <c r="AB63" s="303"/>
      <c r="AC63" s="303"/>
      <c r="AD63" s="303"/>
      <c r="AE63" s="858"/>
      <c r="AF63" s="863"/>
      <c r="AG63" s="858"/>
      <c r="AH63" s="864"/>
      <c r="AI63" s="305"/>
      <c r="AJ63" s="865"/>
      <c r="AK63" s="865"/>
      <c r="AL63" s="865"/>
      <c r="AM63" s="865"/>
      <c r="AN63" s="865"/>
      <c r="AO63" s="865"/>
      <c r="AP63" s="866"/>
      <c r="AQ63" s="867"/>
      <c r="AR63" s="867"/>
      <c r="AS63" s="867"/>
      <c r="AT63" s="868"/>
      <c r="AU63" s="859"/>
      <c r="AV63" s="858"/>
      <c r="AW63" s="858"/>
      <c r="AX63" s="858"/>
      <c r="AY63" s="869"/>
      <c r="AZ63" s="869"/>
      <c r="BA63" s="870"/>
      <c r="BB63" s="870"/>
      <c r="BC63" s="870"/>
      <c r="BD63" s="870"/>
      <c r="BE63" s="858"/>
      <c r="BF63" s="858"/>
      <c r="BG63" s="858"/>
      <c r="BH63" s="871"/>
      <c r="BI63" s="306"/>
      <c r="BJ63" s="872"/>
    </row>
    <row r="64" spans="1:62" s="873" customFormat="1" ht="18.75">
      <c r="A64" s="853"/>
      <c r="B64" s="854"/>
      <c r="C64" s="855"/>
      <c r="D64" s="855"/>
      <c r="E64" s="856"/>
      <c r="F64" s="856"/>
      <c r="G64" s="299"/>
      <c r="H64" s="855"/>
      <c r="I64" s="855"/>
      <c r="J64" s="855"/>
      <c r="K64" s="855"/>
      <c r="L64" s="857"/>
      <c r="M64" s="305"/>
      <c r="N64" s="858"/>
      <c r="O64" s="858"/>
      <c r="P64" s="859"/>
      <c r="Q64" s="859"/>
      <c r="R64" s="859"/>
      <c r="S64" s="858"/>
      <c r="T64" s="858"/>
      <c r="U64" s="858"/>
      <c r="V64" s="858"/>
      <c r="W64" s="860"/>
      <c r="X64" s="861"/>
      <c r="Y64" s="303"/>
      <c r="Z64" s="862"/>
      <c r="AA64" s="303"/>
      <c r="AB64" s="303"/>
      <c r="AC64" s="303"/>
      <c r="AD64" s="303"/>
      <c r="AE64" s="858"/>
      <c r="AF64" s="863"/>
      <c r="AG64" s="858"/>
      <c r="AH64" s="864"/>
      <c r="AI64" s="305"/>
      <c r="AJ64" s="865"/>
      <c r="AK64" s="865"/>
      <c r="AL64" s="865"/>
      <c r="AM64" s="865"/>
      <c r="AN64" s="865"/>
      <c r="AO64" s="865"/>
      <c r="AP64" s="866"/>
      <c r="AQ64" s="867"/>
      <c r="AR64" s="867"/>
      <c r="AS64" s="867"/>
      <c r="AT64" s="868"/>
      <c r="AU64" s="859"/>
      <c r="AV64" s="858"/>
      <c r="AW64" s="858"/>
      <c r="AX64" s="858"/>
      <c r="AY64" s="869"/>
      <c r="AZ64" s="869"/>
      <c r="BA64" s="870"/>
      <c r="BB64" s="870"/>
      <c r="BC64" s="870"/>
      <c r="BD64" s="870"/>
      <c r="BE64" s="858"/>
      <c r="BF64" s="858"/>
      <c r="BG64" s="858"/>
      <c r="BH64" s="871"/>
      <c r="BI64" s="306"/>
      <c r="BJ64" s="872"/>
    </row>
    <row r="65" spans="1:62" s="873" customFormat="1" ht="18.75">
      <c r="A65" s="853"/>
      <c r="B65" s="854"/>
      <c r="C65" s="855"/>
      <c r="D65" s="855"/>
      <c r="E65" s="856"/>
      <c r="F65" s="856"/>
      <c r="G65" s="299"/>
      <c r="H65" s="855"/>
      <c r="I65" s="855"/>
      <c r="J65" s="855"/>
      <c r="K65" s="855"/>
      <c r="L65" s="857"/>
      <c r="M65" s="305"/>
      <c r="N65" s="858"/>
      <c r="O65" s="858"/>
      <c r="P65" s="859"/>
      <c r="Q65" s="859"/>
      <c r="R65" s="859"/>
      <c r="S65" s="858"/>
      <c r="T65" s="858"/>
      <c r="U65" s="858"/>
      <c r="V65" s="858"/>
      <c r="W65" s="860"/>
      <c r="X65" s="861"/>
      <c r="Y65" s="303"/>
      <c r="Z65" s="862"/>
      <c r="AA65" s="303"/>
      <c r="AB65" s="303"/>
      <c r="AC65" s="303"/>
      <c r="AD65" s="303"/>
      <c r="AE65" s="858"/>
      <c r="AF65" s="863"/>
      <c r="AG65" s="858"/>
      <c r="AH65" s="864"/>
      <c r="AI65" s="305"/>
      <c r="AJ65" s="865"/>
      <c r="AK65" s="865"/>
      <c r="AL65" s="865"/>
      <c r="AM65" s="865"/>
      <c r="AN65" s="865"/>
      <c r="AO65" s="865"/>
      <c r="AP65" s="866"/>
      <c r="AQ65" s="867"/>
      <c r="AR65" s="867"/>
      <c r="AS65" s="867"/>
      <c r="AT65" s="868"/>
      <c r="AU65" s="859"/>
      <c r="AV65" s="858"/>
      <c r="AW65" s="858"/>
      <c r="AX65" s="858"/>
      <c r="AY65" s="869"/>
      <c r="AZ65" s="869"/>
      <c r="BA65" s="870"/>
      <c r="BB65" s="870"/>
      <c r="BC65" s="870"/>
      <c r="BD65" s="870"/>
      <c r="BE65" s="858"/>
      <c r="BF65" s="858"/>
      <c r="BG65" s="858"/>
      <c r="BH65" s="871"/>
      <c r="BI65" s="306"/>
      <c r="BJ65" s="872"/>
    </row>
    <row r="66" spans="1:62" s="873" customFormat="1" ht="18.75">
      <c r="A66" s="853"/>
      <c r="B66" s="854"/>
      <c r="C66" s="855"/>
      <c r="D66" s="855"/>
      <c r="E66" s="856"/>
      <c r="F66" s="856"/>
      <c r="G66" s="299"/>
      <c r="H66" s="855"/>
      <c r="I66" s="855"/>
      <c r="J66" s="855"/>
      <c r="K66" s="855"/>
      <c r="L66" s="857"/>
      <c r="M66" s="305"/>
      <c r="N66" s="858"/>
      <c r="O66" s="858"/>
      <c r="P66" s="859"/>
      <c r="Q66" s="859"/>
      <c r="R66" s="859"/>
      <c r="S66" s="858"/>
      <c r="T66" s="858"/>
      <c r="U66" s="858"/>
      <c r="V66" s="858"/>
      <c r="W66" s="860"/>
      <c r="X66" s="861"/>
      <c r="Y66" s="303"/>
      <c r="Z66" s="862"/>
      <c r="AA66" s="303"/>
      <c r="AB66" s="303"/>
      <c r="AC66" s="303"/>
      <c r="AD66" s="303"/>
      <c r="AE66" s="858"/>
      <c r="AF66" s="863"/>
      <c r="AG66" s="858"/>
      <c r="AH66" s="864"/>
      <c r="AI66" s="305"/>
      <c r="AJ66" s="865"/>
      <c r="AK66" s="865"/>
      <c r="AL66" s="865"/>
      <c r="AM66" s="865"/>
      <c r="AN66" s="865"/>
      <c r="AO66" s="865"/>
      <c r="AP66" s="866"/>
      <c r="AQ66" s="867"/>
      <c r="AR66" s="867"/>
      <c r="AS66" s="867"/>
      <c r="AT66" s="868"/>
      <c r="AU66" s="859"/>
      <c r="AV66" s="858"/>
      <c r="AW66" s="858"/>
      <c r="AX66" s="858"/>
      <c r="AY66" s="869"/>
      <c r="AZ66" s="869"/>
      <c r="BA66" s="870"/>
      <c r="BB66" s="870"/>
      <c r="BC66" s="870"/>
      <c r="BD66" s="870"/>
      <c r="BE66" s="858"/>
      <c r="BF66" s="858"/>
      <c r="BG66" s="858"/>
      <c r="BH66" s="871"/>
      <c r="BI66" s="306"/>
      <c r="BJ66" s="872"/>
    </row>
    <row r="67" spans="1:62" s="873" customFormat="1" ht="18.75">
      <c r="A67" s="853"/>
      <c r="B67" s="854"/>
      <c r="C67" s="855"/>
      <c r="D67" s="855"/>
      <c r="E67" s="856"/>
      <c r="F67" s="856"/>
      <c r="G67" s="299"/>
      <c r="H67" s="855"/>
      <c r="I67" s="855"/>
      <c r="J67" s="855"/>
      <c r="K67" s="855"/>
      <c r="L67" s="857"/>
      <c r="M67" s="305"/>
      <c r="N67" s="858"/>
      <c r="O67" s="858"/>
      <c r="P67" s="859"/>
      <c r="Q67" s="859"/>
      <c r="R67" s="859"/>
      <c r="S67" s="858"/>
      <c r="T67" s="858"/>
      <c r="U67" s="858"/>
      <c r="V67" s="858"/>
      <c r="W67" s="860"/>
      <c r="X67" s="861"/>
      <c r="Y67" s="303"/>
      <c r="Z67" s="862"/>
      <c r="AA67" s="303"/>
      <c r="AB67" s="303"/>
      <c r="AC67" s="303"/>
      <c r="AD67" s="303"/>
      <c r="AE67" s="858"/>
      <c r="AF67" s="863"/>
      <c r="AG67" s="858"/>
      <c r="AH67" s="864"/>
      <c r="AI67" s="305"/>
      <c r="AJ67" s="865"/>
      <c r="AK67" s="865"/>
      <c r="AL67" s="865"/>
      <c r="AM67" s="865"/>
      <c r="AN67" s="865"/>
      <c r="AO67" s="865"/>
      <c r="AP67" s="866"/>
      <c r="AQ67" s="867"/>
      <c r="AR67" s="867"/>
      <c r="AS67" s="867"/>
      <c r="AT67" s="868"/>
      <c r="AU67" s="859"/>
      <c r="AV67" s="858"/>
      <c r="AW67" s="858"/>
      <c r="AX67" s="858"/>
      <c r="AY67" s="869"/>
      <c r="AZ67" s="869"/>
      <c r="BA67" s="870"/>
      <c r="BB67" s="870"/>
      <c r="BC67" s="870"/>
      <c r="BD67" s="870"/>
      <c r="BE67" s="858"/>
      <c r="BF67" s="858"/>
      <c r="BG67" s="858"/>
      <c r="BH67" s="871"/>
      <c r="BI67" s="306"/>
      <c r="BJ67" s="872"/>
    </row>
    <row r="68" spans="1:62" s="873" customFormat="1" ht="18.75">
      <c r="A68" s="853"/>
      <c r="B68" s="854"/>
      <c r="C68" s="855"/>
      <c r="D68" s="855"/>
      <c r="E68" s="856"/>
      <c r="F68" s="856"/>
      <c r="G68" s="299"/>
      <c r="H68" s="855"/>
      <c r="I68" s="855"/>
      <c r="J68" s="855"/>
      <c r="K68" s="855"/>
      <c r="L68" s="857"/>
      <c r="M68" s="305"/>
      <c r="N68" s="858"/>
      <c r="O68" s="858"/>
      <c r="P68" s="859"/>
      <c r="Q68" s="859"/>
      <c r="R68" s="859"/>
      <c r="S68" s="858"/>
      <c r="T68" s="858"/>
      <c r="U68" s="858"/>
      <c r="V68" s="858"/>
      <c r="W68" s="860"/>
      <c r="X68" s="861"/>
      <c r="Y68" s="303"/>
      <c r="Z68" s="862"/>
      <c r="AA68" s="303"/>
      <c r="AB68" s="303"/>
      <c r="AC68" s="303"/>
      <c r="AD68" s="303"/>
      <c r="AE68" s="858"/>
      <c r="AF68" s="863"/>
      <c r="AG68" s="858"/>
      <c r="AH68" s="864"/>
      <c r="AI68" s="305"/>
      <c r="AJ68" s="865"/>
      <c r="AK68" s="865"/>
      <c r="AL68" s="865"/>
      <c r="AM68" s="865"/>
      <c r="AN68" s="865"/>
      <c r="AO68" s="865"/>
      <c r="AP68" s="866"/>
      <c r="AQ68" s="867"/>
      <c r="AR68" s="867"/>
      <c r="AS68" s="867"/>
      <c r="AT68" s="868"/>
      <c r="AU68" s="859"/>
      <c r="AV68" s="858"/>
      <c r="AW68" s="858"/>
      <c r="AX68" s="858"/>
      <c r="AY68" s="869"/>
      <c r="AZ68" s="869"/>
      <c r="BA68" s="870"/>
      <c r="BB68" s="870"/>
      <c r="BC68" s="870"/>
      <c r="BD68" s="870"/>
      <c r="BE68" s="858"/>
      <c r="BF68" s="858"/>
      <c r="BG68" s="858"/>
      <c r="BH68" s="871"/>
      <c r="BI68" s="306"/>
      <c r="BJ68" s="872"/>
    </row>
    <row r="69" spans="1:62" s="873" customFormat="1" ht="18.75">
      <c r="A69" s="853"/>
      <c r="B69" s="854"/>
      <c r="C69" s="855"/>
      <c r="D69" s="855"/>
      <c r="E69" s="856"/>
      <c r="F69" s="856"/>
      <c r="G69" s="299"/>
      <c r="H69" s="855"/>
      <c r="I69" s="855"/>
      <c r="J69" s="855"/>
      <c r="K69" s="855"/>
      <c r="L69" s="857"/>
      <c r="M69" s="305"/>
      <c r="N69" s="858"/>
      <c r="O69" s="858"/>
      <c r="P69" s="859"/>
      <c r="Q69" s="859"/>
      <c r="R69" s="859"/>
      <c r="S69" s="858"/>
      <c r="T69" s="858"/>
      <c r="U69" s="858"/>
      <c r="V69" s="858"/>
      <c r="W69" s="860"/>
      <c r="X69" s="861"/>
      <c r="Y69" s="303"/>
      <c r="Z69" s="862"/>
      <c r="AA69" s="303"/>
      <c r="AB69" s="303"/>
      <c r="AC69" s="303"/>
      <c r="AD69" s="303"/>
      <c r="AE69" s="858"/>
      <c r="AF69" s="863"/>
      <c r="AG69" s="858"/>
      <c r="AH69" s="864"/>
      <c r="AI69" s="305"/>
      <c r="AJ69" s="865"/>
      <c r="AK69" s="865"/>
      <c r="AL69" s="865"/>
      <c r="AM69" s="865"/>
      <c r="AN69" s="865"/>
      <c r="AO69" s="865"/>
      <c r="AP69" s="866"/>
      <c r="AQ69" s="867"/>
      <c r="AR69" s="867"/>
      <c r="AS69" s="867"/>
      <c r="AT69" s="868"/>
      <c r="AU69" s="859"/>
      <c r="AV69" s="858"/>
      <c r="AW69" s="858"/>
      <c r="AX69" s="858"/>
      <c r="AY69" s="869"/>
      <c r="AZ69" s="869"/>
      <c r="BA69" s="870"/>
      <c r="BB69" s="870"/>
      <c r="BC69" s="870"/>
      <c r="BD69" s="870"/>
      <c r="BE69" s="858"/>
      <c r="BF69" s="858"/>
      <c r="BG69" s="858"/>
      <c r="BH69" s="871"/>
      <c r="BI69" s="306"/>
      <c r="BJ69" s="872"/>
    </row>
    <row r="70" spans="1:62" s="873" customFormat="1" ht="18.75">
      <c r="A70" s="853"/>
      <c r="B70" s="854"/>
      <c r="C70" s="855"/>
      <c r="D70" s="855"/>
      <c r="E70" s="856"/>
      <c r="F70" s="856"/>
      <c r="G70" s="299"/>
      <c r="H70" s="855"/>
      <c r="I70" s="855"/>
      <c r="J70" s="855"/>
      <c r="K70" s="855"/>
      <c r="L70" s="857"/>
      <c r="M70" s="305"/>
      <c r="N70" s="858"/>
      <c r="O70" s="858"/>
      <c r="P70" s="859"/>
      <c r="Q70" s="859"/>
      <c r="R70" s="859"/>
      <c r="S70" s="858"/>
      <c r="T70" s="858"/>
      <c r="U70" s="858"/>
      <c r="V70" s="858"/>
      <c r="W70" s="860"/>
      <c r="X70" s="861"/>
      <c r="Y70" s="303"/>
      <c r="Z70" s="862"/>
      <c r="AA70" s="303"/>
      <c r="AB70" s="303"/>
      <c r="AC70" s="303"/>
      <c r="AD70" s="303"/>
      <c r="AE70" s="858"/>
      <c r="AF70" s="863"/>
      <c r="AG70" s="858"/>
      <c r="AH70" s="864"/>
      <c r="AI70" s="305"/>
      <c r="AJ70" s="865"/>
      <c r="AK70" s="865"/>
      <c r="AL70" s="865"/>
      <c r="AM70" s="865"/>
      <c r="AN70" s="865"/>
      <c r="AO70" s="865"/>
      <c r="AP70" s="866"/>
      <c r="AQ70" s="867"/>
      <c r="AR70" s="867"/>
      <c r="AS70" s="867"/>
      <c r="AT70" s="868"/>
      <c r="AU70" s="859"/>
      <c r="AV70" s="858"/>
      <c r="AW70" s="858"/>
      <c r="AX70" s="858"/>
      <c r="AY70" s="869"/>
      <c r="AZ70" s="869"/>
      <c r="BA70" s="870"/>
      <c r="BB70" s="870"/>
      <c r="BC70" s="870"/>
      <c r="BD70" s="870"/>
      <c r="BE70" s="858"/>
      <c r="BF70" s="858"/>
      <c r="BG70" s="858"/>
      <c r="BH70" s="871"/>
      <c r="BI70" s="306"/>
      <c r="BJ70" s="872"/>
    </row>
    <row r="71" spans="1:62" s="873" customFormat="1" ht="18.75">
      <c r="A71" s="853"/>
      <c r="B71" s="854"/>
      <c r="C71" s="855"/>
      <c r="D71" s="855"/>
      <c r="E71" s="856"/>
      <c r="F71" s="856"/>
      <c r="G71" s="299"/>
      <c r="H71" s="855"/>
      <c r="I71" s="855"/>
      <c r="J71" s="855"/>
      <c r="K71" s="855"/>
      <c r="L71" s="857"/>
      <c r="M71" s="305"/>
      <c r="N71" s="858"/>
      <c r="O71" s="858"/>
      <c r="P71" s="859"/>
      <c r="Q71" s="859"/>
      <c r="R71" s="859"/>
      <c r="S71" s="858"/>
      <c r="T71" s="858"/>
      <c r="U71" s="858"/>
      <c r="V71" s="858"/>
      <c r="W71" s="860"/>
      <c r="X71" s="861"/>
      <c r="Y71" s="303"/>
      <c r="Z71" s="862"/>
      <c r="AA71" s="303"/>
      <c r="AB71" s="303"/>
      <c r="AC71" s="303"/>
      <c r="AD71" s="303"/>
      <c r="AE71" s="858"/>
      <c r="AF71" s="863"/>
      <c r="AG71" s="858"/>
      <c r="AH71" s="864"/>
      <c r="AI71" s="305"/>
      <c r="AJ71" s="865"/>
      <c r="AK71" s="865"/>
      <c r="AL71" s="865"/>
      <c r="AM71" s="865"/>
      <c r="AN71" s="865"/>
      <c r="AO71" s="865"/>
      <c r="AP71" s="866"/>
      <c r="AQ71" s="867"/>
      <c r="AR71" s="867"/>
      <c r="AS71" s="867"/>
      <c r="AT71" s="868"/>
      <c r="AU71" s="859"/>
      <c r="AV71" s="858"/>
      <c r="AW71" s="858"/>
      <c r="AX71" s="858"/>
      <c r="AY71" s="869"/>
      <c r="AZ71" s="869"/>
      <c r="BA71" s="870"/>
      <c r="BB71" s="870"/>
      <c r="BC71" s="870"/>
      <c r="BD71" s="870"/>
      <c r="BE71" s="858"/>
      <c r="BF71" s="858"/>
      <c r="BG71" s="858"/>
      <c r="BH71" s="871"/>
      <c r="BI71" s="306"/>
      <c r="BJ71" s="872"/>
    </row>
    <row r="72" spans="1:62" s="873" customFormat="1" ht="18.75">
      <c r="A72" s="853"/>
      <c r="B72" s="854"/>
      <c r="C72" s="855"/>
      <c r="D72" s="855"/>
      <c r="E72" s="856"/>
      <c r="F72" s="856"/>
      <c r="G72" s="299"/>
      <c r="H72" s="855"/>
      <c r="I72" s="855"/>
      <c r="J72" s="855"/>
      <c r="K72" s="855"/>
      <c r="L72" s="857"/>
      <c r="M72" s="305"/>
      <c r="N72" s="858"/>
      <c r="O72" s="858"/>
      <c r="P72" s="859"/>
      <c r="Q72" s="859"/>
      <c r="R72" s="859"/>
      <c r="S72" s="858"/>
      <c r="T72" s="858"/>
      <c r="U72" s="858"/>
      <c r="V72" s="858"/>
      <c r="W72" s="860"/>
      <c r="X72" s="861"/>
      <c r="Y72" s="303"/>
      <c r="Z72" s="862"/>
      <c r="AA72" s="303"/>
      <c r="AB72" s="303"/>
      <c r="AC72" s="303"/>
      <c r="AD72" s="303"/>
      <c r="AE72" s="858"/>
      <c r="AF72" s="863"/>
      <c r="AG72" s="858"/>
      <c r="AH72" s="864"/>
      <c r="AI72" s="305"/>
      <c r="AJ72" s="865"/>
      <c r="AK72" s="865"/>
      <c r="AL72" s="865"/>
      <c r="AM72" s="865"/>
      <c r="AN72" s="865"/>
      <c r="AO72" s="865"/>
      <c r="AP72" s="866"/>
      <c r="AQ72" s="867"/>
      <c r="AR72" s="867"/>
      <c r="AS72" s="867"/>
      <c r="AT72" s="868"/>
      <c r="AU72" s="859"/>
      <c r="AV72" s="858"/>
      <c r="AW72" s="858"/>
      <c r="AX72" s="858"/>
      <c r="AY72" s="869"/>
      <c r="AZ72" s="869"/>
      <c r="BA72" s="870"/>
      <c r="BB72" s="870"/>
      <c r="BC72" s="870"/>
      <c r="BD72" s="870"/>
      <c r="BE72" s="858"/>
      <c r="BF72" s="858"/>
      <c r="BG72" s="858"/>
      <c r="BH72" s="871"/>
      <c r="BI72" s="306"/>
      <c r="BJ72" s="872"/>
    </row>
    <row r="73" spans="1:62" s="873" customFormat="1" ht="18.75">
      <c r="A73" s="853"/>
      <c r="B73" s="854"/>
      <c r="C73" s="855"/>
      <c r="D73" s="855"/>
      <c r="E73" s="856"/>
      <c r="F73" s="856"/>
      <c r="G73" s="299"/>
      <c r="H73" s="855"/>
      <c r="I73" s="855"/>
      <c r="J73" s="855"/>
      <c r="K73" s="855"/>
      <c r="L73" s="857"/>
      <c r="M73" s="305"/>
      <c r="N73" s="858"/>
      <c r="O73" s="858"/>
      <c r="P73" s="859"/>
      <c r="Q73" s="859"/>
      <c r="R73" s="859"/>
      <c r="S73" s="858"/>
      <c r="T73" s="858"/>
      <c r="U73" s="858"/>
      <c r="V73" s="858"/>
      <c r="W73" s="860"/>
      <c r="X73" s="861"/>
      <c r="Y73" s="303"/>
      <c r="Z73" s="862"/>
      <c r="AA73" s="303"/>
      <c r="AB73" s="303"/>
      <c r="AC73" s="303"/>
      <c r="AD73" s="303"/>
      <c r="AE73" s="858"/>
      <c r="AF73" s="863"/>
      <c r="AG73" s="858"/>
      <c r="AH73" s="864"/>
      <c r="AI73" s="305"/>
      <c r="AJ73" s="865"/>
      <c r="AK73" s="865"/>
      <c r="AL73" s="865"/>
      <c r="AM73" s="865"/>
      <c r="AN73" s="865"/>
      <c r="AO73" s="865"/>
      <c r="AP73" s="866"/>
      <c r="AQ73" s="867"/>
      <c r="AR73" s="867"/>
      <c r="AS73" s="867"/>
      <c r="AT73" s="868"/>
      <c r="AU73" s="859"/>
      <c r="AV73" s="858"/>
      <c r="AW73" s="858"/>
      <c r="AX73" s="858"/>
      <c r="AY73" s="869"/>
      <c r="AZ73" s="869"/>
      <c r="BA73" s="870"/>
      <c r="BB73" s="870"/>
      <c r="BC73" s="870"/>
      <c r="BD73" s="870"/>
      <c r="BE73" s="858"/>
      <c r="BF73" s="858"/>
      <c r="BG73" s="858"/>
      <c r="BH73" s="871"/>
      <c r="BI73" s="306"/>
      <c r="BJ73" s="872"/>
    </row>
    <row r="74" spans="1:62" s="873" customFormat="1" ht="18.75">
      <c r="A74" s="853"/>
      <c r="B74" s="854"/>
      <c r="C74" s="855"/>
      <c r="D74" s="855"/>
      <c r="E74" s="856"/>
      <c r="F74" s="856"/>
      <c r="G74" s="299"/>
      <c r="H74" s="855"/>
      <c r="I74" s="855"/>
      <c r="J74" s="855"/>
      <c r="K74" s="855"/>
      <c r="L74" s="857"/>
      <c r="M74" s="305"/>
      <c r="N74" s="858"/>
      <c r="O74" s="858"/>
      <c r="P74" s="859"/>
      <c r="Q74" s="859"/>
      <c r="R74" s="859"/>
      <c r="S74" s="858"/>
      <c r="T74" s="858"/>
      <c r="U74" s="858"/>
      <c r="V74" s="858"/>
      <c r="W74" s="860"/>
      <c r="X74" s="861"/>
      <c r="Y74" s="303"/>
      <c r="Z74" s="862"/>
      <c r="AA74" s="303"/>
      <c r="AB74" s="303"/>
      <c r="AC74" s="303"/>
      <c r="AD74" s="303"/>
      <c r="AE74" s="858"/>
      <c r="AF74" s="863"/>
      <c r="AG74" s="858"/>
      <c r="AH74" s="864"/>
      <c r="AI74" s="305"/>
      <c r="AJ74" s="865"/>
      <c r="AK74" s="865"/>
      <c r="AL74" s="865"/>
      <c r="AM74" s="865"/>
      <c r="AN74" s="865"/>
      <c r="AO74" s="865"/>
      <c r="AP74" s="866"/>
      <c r="AQ74" s="867"/>
      <c r="AR74" s="867"/>
      <c r="AS74" s="867"/>
      <c r="AT74" s="868"/>
      <c r="AU74" s="859"/>
      <c r="AV74" s="858"/>
      <c r="AW74" s="858"/>
      <c r="AX74" s="858"/>
      <c r="AY74" s="869"/>
      <c r="AZ74" s="869"/>
      <c r="BA74" s="870"/>
      <c r="BB74" s="870"/>
      <c r="BC74" s="870"/>
      <c r="BD74" s="870"/>
      <c r="BE74" s="858"/>
      <c r="BF74" s="858"/>
      <c r="BG74" s="858"/>
      <c r="BH74" s="871"/>
      <c r="BI74" s="306"/>
      <c r="BJ74" s="872"/>
    </row>
    <row r="75" spans="1:62" s="873" customFormat="1" ht="18.75">
      <c r="A75" s="853"/>
      <c r="B75" s="854"/>
      <c r="C75" s="855"/>
      <c r="D75" s="855"/>
      <c r="E75" s="856"/>
      <c r="F75" s="856"/>
      <c r="G75" s="299"/>
      <c r="H75" s="855"/>
      <c r="I75" s="855"/>
      <c r="J75" s="855"/>
      <c r="K75" s="855"/>
      <c r="L75" s="857"/>
      <c r="M75" s="305"/>
      <c r="N75" s="858"/>
      <c r="O75" s="858"/>
      <c r="P75" s="859"/>
      <c r="Q75" s="859"/>
      <c r="R75" s="859"/>
      <c r="S75" s="858"/>
      <c r="T75" s="858"/>
      <c r="U75" s="858"/>
      <c r="V75" s="858"/>
      <c r="W75" s="860"/>
      <c r="X75" s="861"/>
      <c r="Y75" s="303"/>
      <c r="Z75" s="862"/>
      <c r="AA75" s="303"/>
      <c r="AB75" s="303"/>
      <c r="AC75" s="303"/>
      <c r="AD75" s="303"/>
      <c r="AE75" s="858"/>
      <c r="AF75" s="863"/>
      <c r="AG75" s="858"/>
      <c r="AH75" s="864"/>
      <c r="AI75" s="305"/>
      <c r="AJ75" s="865"/>
      <c r="AK75" s="865"/>
      <c r="AL75" s="865"/>
      <c r="AM75" s="865"/>
      <c r="AN75" s="865"/>
      <c r="AO75" s="865"/>
      <c r="AP75" s="866"/>
      <c r="AQ75" s="867"/>
      <c r="AR75" s="867"/>
      <c r="AS75" s="867"/>
      <c r="AT75" s="868"/>
      <c r="AU75" s="859"/>
      <c r="AV75" s="858"/>
      <c r="AW75" s="858"/>
      <c r="AX75" s="858"/>
      <c r="AY75" s="869"/>
      <c r="AZ75" s="869"/>
      <c r="BA75" s="870"/>
      <c r="BB75" s="870"/>
      <c r="BC75" s="870"/>
      <c r="BD75" s="870"/>
      <c r="BE75" s="858"/>
      <c r="BF75" s="858"/>
      <c r="BG75" s="858"/>
      <c r="BH75" s="871"/>
      <c r="BI75" s="306"/>
      <c r="BJ75" s="872"/>
    </row>
    <row r="76" spans="1:62" s="873" customFormat="1" ht="18.75">
      <c r="A76" s="853"/>
      <c r="B76" s="854"/>
      <c r="C76" s="855"/>
      <c r="D76" s="855"/>
      <c r="E76" s="856"/>
      <c r="F76" s="856"/>
      <c r="G76" s="299"/>
      <c r="H76" s="855"/>
      <c r="I76" s="855"/>
      <c r="J76" s="855"/>
      <c r="K76" s="855"/>
      <c r="L76" s="857"/>
      <c r="M76" s="305"/>
      <c r="N76" s="858"/>
      <c r="O76" s="858"/>
      <c r="P76" s="859"/>
      <c r="Q76" s="859"/>
      <c r="R76" s="859"/>
      <c r="S76" s="858"/>
      <c r="T76" s="858"/>
      <c r="U76" s="858"/>
      <c r="V76" s="858"/>
      <c r="W76" s="860"/>
      <c r="X76" s="861"/>
      <c r="Y76" s="303"/>
      <c r="Z76" s="862"/>
      <c r="AA76" s="303"/>
      <c r="AB76" s="303"/>
      <c r="AC76" s="303"/>
      <c r="AD76" s="303"/>
      <c r="AE76" s="858"/>
      <c r="AF76" s="863"/>
      <c r="AG76" s="858"/>
      <c r="AH76" s="864"/>
      <c r="AI76" s="305"/>
      <c r="AJ76" s="865"/>
      <c r="AK76" s="865"/>
      <c r="AL76" s="865"/>
      <c r="AM76" s="865"/>
      <c r="AN76" s="865"/>
      <c r="AO76" s="865"/>
      <c r="AP76" s="866"/>
      <c r="AQ76" s="867"/>
      <c r="AR76" s="867"/>
      <c r="AS76" s="867"/>
      <c r="AT76" s="868"/>
      <c r="AU76" s="859"/>
      <c r="AV76" s="858"/>
      <c r="AW76" s="858"/>
      <c r="AX76" s="858"/>
      <c r="AY76" s="869"/>
      <c r="AZ76" s="869"/>
      <c r="BA76" s="870"/>
      <c r="BB76" s="870"/>
      <c r="BC76" s="870"/>
      <c r="BD76" s="870"/>
      <c r="BE76" s="858"/>
      <c r="BF76" s="858"/>
      <c r="BG76" s="858"/>
      <c r="BH76" s="871"/>
      <c r="BI76" s="306"/>
      <c r="BJ76" s="872"/>
    </row>
    <row r="77" spans="1:62" s="873" customFormat="1" ht="18.75">
      <c r="A77" s="853"/>
      <c r="B77" s="854"/>
      <c r="C77" s="855"/>
      <c r="D77" s="855"/>
      <c r="E77" s="856"/>
      <c r="F77" s="856"/>
      <c r="G77" s="299"/>
      <c r="H77" s="855"/>
      <c r="I77" s="855"/>
      <c r="J77" s="855"/>
      <c r="K77" s="855"/>
      <c r="L77" s="857"/>
      <c r="M77" s="305"/>
      <c r="N77" s="858"/>
      <c r="O77" s="858"/>
      <c r="P77" s="859"/>
      <c r="Q77" s="859"/>
      <c r="R77" s="859"/>
      <c r="S77" s="858"/>
      <c r="T77" s="858"/>
      <c r="U77" s="858"/>
      <c r="V77" s="858"/>
      <c r="W77" s="860"/>
      <c r="X77" s="861"/>
      <c r="Y77" s="303"/>
      <c r="Z77" s="862"/>
      <c r="AA77" s="303"/>
      <c r="AB77" s="303"/>
      <c r="AC77" s="303"/>
      <c r="AD77" s="303"/>
      <c r="AE77" s="858"/>
      <c r="AF77" s="863"/>
      <c r="AG77" s="858"/>
      <c r="AH77" s="864"/>
      <c r="AI77" s="305"/>
      <c r="AJ77" s="865"/>
      <c r="AK77" s="865"/>
      <c r="AL77" s="865"/>
      <c r="AM77" s="865"/>
      <c r="AN77" s="865"/>
      <c r="AO77" s="865"/>
      <c r="AP77" s="866"/>
      <c r="AQ77" s="867"/>
      <c r="AR77" s="867"/>
      <c r="AS77" s="867"/>
      <c r="AT77" s="868"/>
      <c r="AU77" s="859"/>
      <c r="AV77" s="858"/>
      <c r="AW77" s="858"/>
      <c r="AX77" s="858"/>
      <c r="AY77" s="869"/>
      <c r="AZ77" s="869"/>
      <c r="BA77" s="870"/>
      <c r="BB77" s="870"/>
      <c r="BC77" s="870"/>
      <c r="BD77" s="870"/>
      <c r="BE77" s="858"/>
      <c r="BF77" s="858"/>
      <c r="BG77" s="858"/>
      <c r="BH77" s="871"/>
      <c r="BI77" s="306"/>
      <c r="BJ77" s="872"/>
    </row>
    <row r="78" spans="1:62" s="873" customFormat="1" ht="18.75">
      <c r="A78" s="853"/>
      <c r="B78" s="854"/>
      <c r="C78" s="855"/>
      <c r="D78" s="855"/>
      <c r="E78" s="856"/>
      <c r="F78" s="856"/>
      <c r="G78" s="299"/>
      <c r="H78" s="855"/>
      <c r="I78" s="855"/>
      <c r="J78" s="855"/>
      <c r="K78" s="855"/>
      <c r="L78" s="857"/>
      <c r="M78" s="305"/>
      <c r="N78" s="858"/>
      <c r="O78" s="858"/>
      <c r="P78" s="859"/>
      <c r="Q78" s="859"/>
      <c r="R78" s="859"/>
      <c r="S78" s="858"/>
      <c r="T78" s="858"/>
      <c r="U78" s="858"/>
      <c r="V78" s="858"/>
      <c r="W78" s="860"/>
      <c r="X78" s="861"/>
      <c r="Y78" s="303"/>
      <c r="Z78" s="862"/>
      <c r="AA78" s="303"/>
      <c r="AB78" s="303"/>
      <c r="AC78" s="303"/>
      <c r="AD78" s="303"/>
      <c r="AE78" s="858"/>
      <c r="AF78" s="863"/>
      <c r="AG78" s="858"/>
      <c r="AH78" s="864"/>
      <c r="AI78" s="305"/>
      <c r="AJ78" s="865"/>
      <c r="AK78" s="865"/>
      <c r="AL78" s="865"/>
      <c r="AM78" s="865"/>
      <c r="AN78" s="865"/>
      <c r="AO78" s="865"/>
      <c r="AP78" s="866"/>
      <c r="AQ78" s="867"/>
      <c r="AR78" s="867"/>
      <c r="AS78" s="867"/>
      <c r="AT78" s="868"/>
      <c r="AU78" s="859"/>
      <c r="AV78" s="858"/>
      <c r="AW78" s="858"/>
      <c r="AX78" s="858"/>
      <c r="AY78" s="869"/>
      <c r="AZ78" s="869"/>
      <c r="BA78" s="870"/>
      <c r="BB78" s="870"/>
      <c r="BC78" s="870"/>
      <c r="BD78" s="870"/>
      <c r="BE78" s="858"/>
      <c r="BF78" s="858"/>
      <c r="BG78" s="858"/>
      <c r="BH78" s="871"/>
      <c r="BI78" s="306"/>
      <c r="BJ78" s="872"/>
    </row>
    <row r="79" spans="1:62" s="873" customFormat="1" ht="18.75">
      <c r="A79" s="853"/>
      <c r="B79" s="854"/>
      <c r="C79" s="855"/>
      <c r="D79" s="855"/>
      <c r="E79" s="856"/>
      <c r="F79" s="856"/>
      <c r="G79" s="299"/>
      <c r="H79" s="855"/>
      <c r="I79" s="855"/>
      <c r="J79" s="855"/>
      <c r="K79" s="855"/>
      <c r="L79" s="857"/>
      <c r="M79" s="305"/>
      <c r="N79" s="858"/>
      <c r="O79" s="858"/>
      <c r="P79" s="859"/>
      <c r="Q79" s="859"/>
      <c r="R79" s="859"/>
      <c r="S79" s="858"/>
      <c r="T79" s="858"/>
      <c r="U79" s="858"/>
      <c r="V79" s="858"/>
      <c r="W79" s="860"/>
      <c r="X79" s="861"/>
      <c r="Y79" s="303"/>
      <c r="Z79" s="862"/>
      <c r="AA79" s="303"/>
      <c r="AB79" s="303"/>
      <c r="AC79" s="303"/>
      <c r="AD79" s="303"/>
      <c r="AE79" s="858"/>
      <c r="AF79" s="863"/>
      <c r="AG79" s="858"/>
      <c r="AH79" s="864"/>
      <c r="AI79" s="305"/>
      <c r="AJ79" s="865"/>
      <c r="AK79" s="865"/>
      <c r="AL79" s="865"/>
      <c r="AM79" s="865"/>
      <c r="AN79" s="865"/>
      <c r="AO79" s="865"/>
      <c r="AP79" s="866"/>
      <c r="AQ79" s="867"/>
      <c r="AR79" s="867"/>
      <c r="AS79" s="867"/>
      <c r="AT79" s="868"/>
      <c r="AU79" s="859"/>
      <c r="AV79" s="858"/>
      <c r="AW79" s="858"/>
      <c r="AX79" s="858"/>
      <c r="AY79" s="869"/>
      <c r="AZ79" s="869"/>
      <c r="BA79" s="870"/>
      <c r="BB79" s="870"/>
      <c r="BC79" s="870"/>
      <c r="BD79" s="870"/>
      <c r="BE79" s="858"/>
      <c r="BF79" s="858"/>
      <c r="BG79" s="858"/>
      <c r="BH79" s="871"/>
      <c r="BI79" s="306"/>
      <c r="BJ79" s="872"/>
    </row>
    <row r="80" spans="1:62" s="873" customFormat="1" ht="18.75">
      <c r="A80" s="853"/>
      <c r="B80" s="854"/>
      <c r="C80" s="855"/>
      <c r="D80" s="855"/>
      <c r="E80" s="856"/>
      <c r="F80" s="856"/>
      <c r="G80" s="299"/>
      <c r="H80" s="855"/>
      <c r="I80" s="855"/>
      <c r="J80" s="855"/>
      <c r="K80" s="855"/>
      <c r="L80" s="857"/>
      <c r="M80" s="305"/>
      <c r="N80" s="858"/>
      <c r="O80" s="858"/>
      <c r="P80" s="859"/>
      <c r="Q80" s="859"/>
      <c r="R80" s="859"/>
      <c r="S80" s="858"/>
      <c r="T80" s="858"/>
      <c r="U80" s="858"/>
      <c r="V80" s="858"/>
      <c r="W80" s="860"/>
      <c r="X80" s="861"/>
      <c r="Y80" s="303"/>
      <c r="Z80" s="862"/>
      <c r="AA80" s="303"/>
      <c r="AB80" s="303"/>
      <c r="AC80" s="303"/>
      <c r="AD80" s="303"/>
      <c r="AE80" s="858"/>
      <c r="AF80" s="863"/>
      <c r="AG80" s="858"/>
      <c r="AH80" s="864"/>
      <c r="AI80" s="305"/>
      <c r="AJ80" s="865"/>
      <c r="AK80" s="865"/>
      <c r="AL80" s="865"/>
      <c r="AM80" s="865"/>
      <c r="AN80" s="865"/>
      <c r="AO80" s="865"/>
      <c r="AP80" s="866"/>
      <c r="AQ80" s="867"/>
      <c r="AR80" s="867"/>
      <c r="AS80" s="867"/>
      <c r="AT80" s="868"/>
      <c r="AU80" s="859"/>
      <c r="AV80" s="858"/>
      <c r="AW80" s="858"/>
      <c r="AX80" s="858"/>
      <c r="AY80" s="869"/>
      <c r="AZ80" s="869"/>
      <c r="BA80" s="870"/>
      <c r="BB80" s="870"/>
      <c r="BC80" s="870"/>
      <c r="BD80" s="870"/>
      <c r="BE80" s="858"/>
      <c r="BF80" s="858"/>
      <c r="BG80" s="858"/>
      <c r="BH80" s="871"/>
      <c r="BI80" s="306"/>
      <c r="BJ80" s="872"/>
    </row>
    <row r="81" spans="1:62" s="873" customFormat="1" ht="18.75">
      <c r="A81" s="853"/>
      <c r="B81" s="854"/>
      <c r="C81" s="855"/>
      <c r="D81" s="855"/>
      <c r="E81" s="856"/>
      <c r="F81" s="856"/>
      <c r="G81" s="299"/>
      <c r="H81" s="855"/>
      <c r="I81" s="855"/>
      <c r="J81" s="855"/>
      <c r="K81" s="855"/>
      <c r="L81" s="857"/>
      <c r="M81" s="305"/>
      <c r="N81" s="858"/>
      <c r="O81" s="858"/>
      <c r="P81" s="859"/>
      <c r="Q81" s="859"/>
      <c r="R81" s="859"/>
      <c r="S81" s="858"/>
      <c r="T81" s="858"/>
      <c r="U81" s="858"/>
      <c r="V81" s="858"/>
      <c r="W81" s="860"/>
      <c r="X81" s="861"/>
      <c r="Y81" s="303"/>
      <c r="Z81" s="862"/>
      <c r="AA81" s="303"/>
      <c r="AB81" s="303"/>
      <c r="AC81" s="303"/>
      <c r="AD81" s="303"/>
      <c r="AE81" s="858"/>
      <c r="AF81" s="863"/>
      <c r="AG81" s="858"/>
      <c r="AH81" s="864"/>
      <c r="AI81" s="305"/>
      <c r="AJ81" s="865"/>
      <c r="AK81" s="865"/>
      <c r="AL81" s="865"/>
      <c r="AM81" s="865"/>
      <c r="AN81" s="865"/>
      <c r="AO81" s="865"/>
      <c r="AP81" s="866"/>
      <c r="AQ81" s="867"/>
      <c r="AR81" s="867"/>
      <c r="AS81" s="867"/>
      <c r="AT81" s="868"/>
      <c r="AU81" s="859"/>
      <c r="AV81" s="858"/>
      <c r="AW81" s="858"/>
      <c r="AX81" s="858"/>
      <c r="AY81" s="869"/>
      <c r="AZ81" s="869"/>
      <c r="BA81" s="870"/>
      <c r="BB81" s="870"/>
      <c r="BC81" s="870"/>
      <c r="BD81" s="870"/>
      <c r="BE81" s="858"/>
      <c r="BF81" s="858"/>
      <c r="BG81" s="858"/>
      <c r="BH81" s="871"/>
      <c r="BI81" s="306"/>
      <c r="BJ81" s="872"/>
    </row>
    <row r="82" spans="1:62" s="873" customFormat="1" ht="18.75">
      <c r="A82" s="853"/>
      <c r="B82" s="854"/>
      <c r="C82" s="855"/>
      <c r="D82" s="855"/>
      <c r="E82" s="856"/>
      <c r="F82" s="856"/>
      <c r="G82" s="299"/>
      <c r="H82" s="855"/>
      <c r="I82" s="855"/>
      <c r="J82" s="855"/>
      <c r="K82" s="855"/>
      <c r="L82" s="857"/>
      <c r="M82" s="305"/>
      <c r="N82" s="858"/>
      <c r="O82" s="858"/>
      <c r="P82" s="859"/>
      <c r="Q82" s="859"/>
      <c r="R82" s="859"/>
      <c r="S82" s="858"/>
      <c r="T82" s="858"/>
      <c r="U82" s="858"/>
      <c r="V82" s="858"/>
      <c r="W82" s="860"/>
      <c r="X82" s="861"/>
      <c r="Y82" s="303"/>
      <c r="Z82" s="862"/>
      <c r="AA82" s="303"/>
      <c r="AB82" s="303"/>
      <c r="AC82" s="303"/>
      <c r="AD82" s="303"/>
      <c r="AE82" s="858"/>
      <c r="AF82" s="863"/>
      <c r="AG82" s="858"/>
      <c r="AH82" s="864"/>
      <c r="AI82" s="305"/>
      <c r="AJ82" s="865"/>
      <c r="AK82" s="865"/>
      <c r="AL82" s="865"/>
      <c r="AM82" s="865"/>
      <c r="AN82" s="865"/>
      <c r="AO82" s="865"/>
      <c r="AP82" s="866"/>
      <c r="AQ82" s="867"/>
      <c r="AR82" s="867"/>
      <c r="AS82" s="867"/>
      <c r="AT82" s="868"/>
      <c r="AU82" s="859"/>
      <c r="AV82" s="858"/>
      <c r="AW82" s="858"/>
      <c r="AX82" s="858"/>
      <c r="AY82" s="869"/>
      <c r="AZ82" s="869"/>
      <c r="BA82" s="870"/>
      <c r="BB82" s="870"/>
      <c r="BC82" s="870"/>
      <c r="BD82" s="870"/>
      <c r="BE82" s="858"/>
      <c r="BF82" s="858"/>
      <c r="BG82" s="858"/>
      <c r="BH82" s="871"/>
      <c r="BI82" s="306"/>
      <c r="BJ82" s="872"/>
    </row>
    <row r="83" spans="1:62" s="873" customFormat="1" ht="18.75">
      <c r="A83" s="853"/>
      <c r="B83" s="854"/>
      <c r="C83" s="855"/>
      <c r="D83" s="855"/>
      <c r="E83" s="856"/>
      <c r="F83" s="856"/>
      <c r="G83" s="299"/>
      <c r="H83" s="855"/>
      <c r="I83" s="855"/>
      <c r="J83" s="855"/>
      <c r="K83" s="855"/>
      <c r="L83" s="857"/>
      <c r="M83" s="305"/>
      <c r="N83" s="858"/>
      <c r="O83" s="858"/>
      <c r="P83" s="859"/>
      <c r="Q83" s="859"/>
      <c r="R83" s="859"/>
      <c r="S83" s="858"/>
      <c r="T83" s="858"/>
      <c r="U83" s="858"/>
      <c r="V83" s="858"/>
      <c r="W83" s="860"/>
      <c r="X83" s="861"/>
      <c r="Y83" s="303"/>
      <c r="Z83" s="862"/>
      <c r="AA83" s="303"/>
      <c r="AB83" s="303"/>
      <c r="AC83" s="303"/>
      <c r="AD83" s="303"/>
      <c r="AE83" s="858"/>
      <c r="AF83" s="863"/>
      <c r="AG83" s="858"/>
      <c r="AH83" s="864"/>
      <c r="AI83" s="305"/>
      <c r="AJ83" s="865"/>
      <c r="AK83" s="865"/>
      <c r="AL83" s="865"/>
      <c r="AM83" s="865"/>
      <c r="AN83" s="865"/>
      <c r="AO83" s="865"/>
      <c r="AP83" s="866"/>
      <c r="AQ83" s="867"/>
      <c r="AR83" s="867"/>
      <c r="AS83" s="867"/>
      <c r="AT83" s="868"/>
      <c r="AU83" s="859"/>
      <c r="AV83" s="858"/>
      <c r="AW83" s="858"/>
      <c r="AX83" s="858"/>
      <c r="AY83" s="869"/>
      <c r="AZ83" s="869"/>
      <c r="BA83" s="870"/>
      <c r="BB83" s="870"/>
      <c r="BC83" s="870"/>
      <c r="BD83" s="870"/>
      <c r="BE83" s="858"/>
      <c r="BF83" s="858"/>
      <c r="BG83" s="858"/>
      <c r="BH83" s="871"/>
      <c r="BI83" s="306"/>
      <c r="BJ83" s="872"/>
    </row>
    <row r="84" spans="1:62" s="873" customFormat="1" ht="18.75">
      <c r="A84" s="853"/>
      <c r="B84" s="854"/>
      <c r="C84" s="855"/>
      <c r="D84" s="855"/>
      <c r="E84" s="856"/>
      <c r="F84" s="856"/>
      <c r="G84" s="299"/>
      <c r="H84" s="855"/>
      <c r="I84" s="855"/>
      <c r="J84" s="855"/>
      <c r="K84" s="855"/>
      <c r="L84" s="857"/>
      <c r="M84" s="305"/>
      <c r="N84" s="858"/>
      <c r="O84" s="858"/>
      <c r="P84" s="859"/>
      <c r="Q84" s="859"/>
      <c r="R84" s="859"/>
      <c r="S84" s="858"/>
      <c r="T84" s="858"/>
      <c r="U84" s="858"/>
      <c r="V84" s="858"/>
      <c r="W84" s="860"/>
      <c r="X84" s="861"/>
      <c r="Y84" s="303"/>
      <c r="Z84" s="862"/>
      <c r="AA84" s="303"/>
      <c r="AB84" s="303"/>
      <c r="AC84" s="303"/>
      <c r="AD84" s="303"/>
      <c r="AE84" s="858"/>
      <c r="AF84" s="863"/>
      <c r="AG84" s="858"/>
      <c r="AH84" s="864"/>
      <c r="AI84" s="305"/>
      <c r="AJ84" s="865"/>
      <c r="AK84" s="865"/>
      <c r="AL84" s="865"/>
      <c r="AM84" s="865"/>
      <c r="AN84" s="865"/>
      <c r="AO84" s="865"/>
      <c r="AP84" s="866"/>
      <c r="AQ84" s="867"/>
      <c r="AR84" s="867"/>
      <c r="AS84" s="867"/>
      <c r="AT84" s="868"/>
      <c r="AU84" s="859"/>
      <c r="AV84" s="858"/>
      <c r="AW84" s="858"/>
      <c r="AX84" s="858"/>
      <c r="AY84" s="869"/>
      <c r="AZ84" s="869"/>
      <c r="BA84" s="870"/>
      <c r="BB84" s="870"/>
      <c r="BC84" s="870"/>
      <c r="BD84" s="870"/>
      <c r="BE84" s="858"/>
      <c r="BF84" s="858"/>
      <c r="BG84" s="858"/>
      <c r="BH84" s="871"/>
      <c r="BI84" s="306"/>
      <c r="BJ84" s="872"/>
    </row>
    <row r="85" spans="1:62" s="873" customFormat="1" ht="18.75">
      <c r="A85" s="853"/>
      <c r="B85" s="854"/>
      <c r="C85" s="855"/>
      <c r="D85" s="855"/>
      <c r="E85" s="856"/>
      <c r="F85" s="856"/>
      <c r="G85" s="299"/>
      <c r="H85" s="855"/>
      <c r="I85" s="855"/>
      <c r="J85" s="855"/>
      <c r="K85" s="855"/>
      <c r="L85" s="857"/>
      <c r="M85" s="305"/>
      <c r="N85" s="858"/>
      <c r="O85" s="858"/>
      <c r="P85" s="859"/>
      <c r="Q85" s="859"/>
      <c r="R85" s="859"/>
      <c r="S85" s="858"/>
      <c r="T85" s="858"/>
      <c r="U85" s="858"/>
      <c r="V85" s="858"/>
      <c r="W85" s="860"/>
      <c r="X85" s="861"/>
      <c r="Y85" s="303"/>
      <c r="Z85" s="862"/>
      <c r="AA85" s="303"/>
      <c r="AB85" s="303"/>
      <c r="AC85" s="303"/>
      <c r="AD85" s="303"/>
      <c r="AE85" s="858"/>
      <c r="AF85" s="863"/>
      <c r="AG85" s="858"/>
      <c r="AH85" s="864"/>
      <c r="AI85" s="305"/>
      <c r="AJ85" s="865"/>
      <c r="AK85" s="865"/>
      <c r="AL85" s="865"/>
      <c r="AM85" s="865"/>
      <c r="AN85" s="865"/>
      <c r="AO85" s="865"/>
      <c r="AP85" s="866"/>
      <c r="AQ85" s="867"/>
      <c r="AR85" s="867"/>
      <c r="AS85" s="867"/>
      <c r="AT85" s="868"/>
      <c r="AU85" s="859"/>
      <c r="AV85" s="858"/>
      <c r="AW85" s="858"/>
      <c r="AX85" s="858"/>
      <c r="AY85" s="869"/>
      <c r="AZ85" s="869"/>
      <c r="BA85" s="870"/>
      <c r="BB85" s="870"/>
      <c r="BC85" s="870"/>
      <c r="BD85" s="870"/>
      <c r="BE85" s="858"/>
      <c r="BF85" s="858"/>
      <c r="BG85" s="858"/>
      <c r="BH85" s="871"/>
      <c r="BI85" s="306"/>
      <c r="BJ85" s="872"/>
    </row>
    <row r="86" spans="1:62" s="873" customFormat="1" ht="18.75">
      <c r="A86" s="853"/>
      <c r="B86" s="854"/>
      <c r="C86" s="855"/>
      <c r="D86" s="855"/>
      <c r="E86" s="856"/>
      <c r="F86" s="856"/>
      <c r="G86" s="299"/>
      <c r="H86" s="855"/>
      <c r="I86" s="855"/>
      <c r="J86" s="855"/>
      <c r="K86" s="855"/>
      <c r="L86" s="857"/>
      <c r="M86" s="305"/>
      <c r="N86" s="858"/>
      <c r="O86" s="858"/>
      <c r="P86" s="859"/>
      <c r="Q86" s="859"/>
      <c r="R86" s="859"/>
      <c r="S86" s="858"/>
      <c r="T86" s="858"/>
      <c r="U86" s="858"/>
      <c r="V86" s="858"/>
      <c r="W86" s="860"/>
      <c r="X86" s="861"/>
      <c r="Y86" s="303"/>
      <c r="Z86" s="862"/>
      <c r="AA86" s="303"/>
      <c r="AB86" s="303"/>
      <c r="AC86" s="303"/>
      <c r="AD86" s="303"/>
      <c r="AE86" s="858"/>
      <c r="AF86" s="863"/>
      <c r="AG86" s="858"/>
      <c r="AH86" s="864"/>
      <c r="AI86" s="305"/>
      <c r="AJ86" s="865"/>
      <c r="AK86" s="865"/>
      <c r="AL86" s="865"/>
      <c r="AM86" s="865"/>
      <c r="AN86" s="865"/>
      <c r="AO86" s="865"/>
      <c r="AP86" s="866"/>
      <c r="AQ86" s="867"/>
      <c r="AR86" s="867"/>
      <c r="AS86" s="867"/>
      <c r="AT86" s="868"/>
      <c r="AU86" s="859"/>
      <c r="AV86" s="858"/>
      <c r="AW86" s="858"/>
      <c r="AX86" s="858"/>
      <c r="AY86" s="869"/>
      <c r="AZ86" s="869"/>
      <c r="BA86" s="870"/>
      <c r="BB86" s="870"/>
      <c r="BC86" s="870"/>
      <c r="BD86" s="870"/>
      <c r="BE86" s="858"/>
      <c r="BF86" s="858"/>
      <c r="BG86" s="858"/>
      <c r="BH86" s="871"/>
      <c r="BI86" s="306"/>
      <c r="BJ86" s="872"/>
    </row>
    <row r="87" spans="1:62" s="873" customFormat="1" ht="18.75">
      <c r="A87" s="853"/>
      <c r="B87" s="854"/>
      <c r="C87" s="855"/>
      <c r="D87" s="855"/>
      <c r="E87" s="856"/>
      <c r="F87" s="856"/>
      <c r="G87" s="299"/>
      <c r="H87" s="855"/>
      <c r="I87" s="855"/>
      <c r="J87" s="855"/>
      <c r="K87" s="855"/>
      <c r="L87" s="857"/>
      <c r="M87" s="305"/>
      <c r="N87" s="858"/>
      <c r="O87" s="858"/>
      <c r="P87" s="859"/>
      <c r="Q87" s="859"/>
      <c r="R87" s="859"/>
      <c r="S87" s="858"/>
      <c r="T87" s="858"/>
      <c r="U87" s="858"/>
      <c r="V87" s="858"/>
      <c r="W87" s="860"/>
      <c r="X87" s="861"/>
      <c r="Y87" s="303"/>
      <c r="Z87" s="862"/>
      <c r="AA87" s="303"/>
      <c r="AB87" s="303"/>
      <c r="AC87" s="303"/>
      <c r="AD87" s="303"/>
      <c r="AE87" s="858"/>
      <c r="AF87" s="863"/>
      <c r="AG87" s="858"/>
      <c r="AH87" s="864"/>
      <c r="AI87" s="305"/>
      <c r="AJ87" s="865"/>
      <c r="AK87" s="865"/>
      <c r="AL87" s="865"/>
      <c r="AM87" s="865"/>
      <c r="AN87" s="865"/>
      <c r="AO87" s="865"/>
      <c r="AP87" s="866"/>
      <c r="AQ87" s="867"/>
      <c r="AR87" s="867"/>
      <c r="AS87" s="867"/>
      <c r="AT87" s="868"/>
      <c r="AU87" s="859"/>
      <c r="AV87" s="858"/>
      <c r="AW87" s="858"/>
      <c r="AX87" s="858"/>
      <c r="AY87" s="869"/>
      <c r="AZ87" s="869"/>
      <c r="BA87" s="870"/>
      <c r="BB87" s="870"/>
      <c r="BC87" s="870"/>
      <c r="BD87" s="870"/>
      <c r="BE87" s="858"/>
      <c r="BF87" s="858"/>
      <c r="BG87" s="858"/>
      <c r="BH87" s="871"/>
      <c r="BI87" s="306"/>
      <c r="BJ87" s="872"/>
    </row>
    <row r="88" spans="1:62" s="873" customFormat="1" ht="18.75">
      <c r="A88" s="853"/>
      <c r="B88" s="854"/>
      <c r="C88" s="855"/>
      <c r="D88" s="855"/>
      <c r="E88" s="856"/>
      <c r="F88" s="856"/>
      <c r="G88" s="299"/>
      <c r="H88" s="855"/>
      <c r="I88" s="855"/>
      <c r="J88" s="855"/>
      <c r="K88" s="855"/>
      <c r="L88" s="857"/>
      <c r="M88" s="305"/>
      <c r="N88" s="858"/>
      <c r="O88" s="858"/>
      <c r="P88" s="859"/>
      <c r="Q88" s="859"/>
      <c r="R88" s="859"/>
      <c r="S88" s="858"/>
      <c r="T88" s="858"/>
      <c r="U88" s="858"/>
      <c r="V88" s="858"/>
      <c r="W88" s="860"/>
      <c r="X88" s="861"/>
      <c r="Y88" s="303"/>
      <c r="Z88" s="862"/>
      <c r="AA88" s="303"/>
      <c r="AB88" s="303"/>
      <c r="AC88" s="303"/>
      <c r="AD88" s="303"/>
      <c r="AE88" s="858"/>
      <c r="AF88" s="863"/>
      <c r="AG88" s="858"/>
      <c r="AH88" s="864"/>
      <c r="AI88" s="305"/>
      <c r="AJ88" s="865"/>
      <c r="AK88" s="865"/>
      <c r="AL88" s="865"/>
      <c r="AM88" s="865"/>
      <c r="AN88" s="865"/>
      <c r="AO88" s="865"/>
      <c r="AP88" s="866"/>
      <c r="AQ88" s="867"/>
      <c r="AR88" s="867"/>
      <c r="AS88" s="867"/>
      <c r="AT88" s="868"/>
      <c r="AU88" s="859"/>
      <c r="AV88" s="858"/>
      <c r="AW88" s="858"/>
      <c r="AX88" s="858"/>
      <c r="AY88" s="869"/>
      <c r="AZ88" s="869"/>
      <c r="BA88" s="870"/>
      <c r="BB88" s="870"/>
      <c r="BC88" s="870"/>
      <c r="BD88" s="870"/>
      <c r="BE88" s="858"/>
      <c r="BF88" s="858"/>
      <c r="BG88" s="858"/>
      <c r="BH88" s="871"/>
      <c r="BI88" s="306"/>
      <c r="BJ88" s="872"/>
    </row>
    <row r="89" spans="1:62" s="873" customFormat="1" ht="18.75">
      <c r="A89" s="853"/>
      <c r="B89" s="854"/>
      <c r="C89" s="855"/>
      <c r="D89" s="855"/>
      <c r="E89" s="856"/>
      <c r="F89" s="856"/>
      <c r="G89" s="299"/>
      <c r="H89" s="855"/>
      <c r="I89" s="855"/>
      <c r="J89" s="855"/>
      <c r="K89" s="855"/>
      <c r="L89" s="857"/>
      <c r="M89" s="305"/>
      <c r="N89" s="858"/>
      <c r="O89" s="858"/>
      <c r="P89" s="859"/>
      <c r="Q89" s="859"/>
      <c r="R89" s="859"/>
      <c r="S89" s="858"/>
      <c r="T89" s="858"/>
      <c r="U89" s="858"/>
      <c r="V89" s="858"/>
      <c r="W89" s="860"/>
      <c r="X89" s="861"/>
      <c r="Y89" s="303"/>
      <c r="Z89" s="862"/>
      <c r="AA89" s="303"/>
      <c r="AB89" s="303"/>
      <c r="AC89" s="303"/>
      <c r="AD89" s="303"/>
      <c r="AE89" s="858"/>
      <c r="AF89" s="863"/>
      <c r="AG89" s="858"/>
      <c r="AH89" s="864"/>
      <c r="AI89" s="305"/>
      <c r="AJ89" s="865"/>
      <c r="AK89" s="865"/>
      <c r="AL89" s="865"/>
      <c r="AM89" s="865"/>
      <c r="AN89" s="865"/>
      <c r="AO89" s="865"/>
      <c r="AP89" s="866"/>
      <c r="AQ89" s="867"/>
      <c r="AR89" s="867"/>
      <c r="AS89" s="867"/>
      <c r="AT89" s="868"/>
      <c r="AU89" s="859"/>
      <c r="AV89" s="858"/>
      <c r="AW89" s="858"/>
      <c r="AX89" s="858"/>
      <c r="AY89" s="869"/>
      <c r="AZ89" s="869"/>
      <c r="BA89" s="870"/>
      <c r="BB89" s="870"/>
      <c r="BC89" s="870"/>
      <c r="BD89" s="870"/>
      <c r="BE89" s="858"/>
      <c r="BF89" s="858"/>
      <c r="BG89" s="858"/>
      <c r="BH89" s="871"/>
      <c r="BI89" s="306"/>
      <c r="BJ89" s="872"/>
    </row>
    <row r="90" spans="1:62" s="873" customFormat="1" ht="18.75">
      <c r="A90" s="853"/>
      <c r="B90" s="854"/>
      <c r="C90" s="855"/>
      <c r="D90" s="855"/>
      <c r="E90" s="856"/>
      <c r="F90" s="856"/>
      <c r="G90" s="299"/>
      <c r="H90" s="855"/>
      <c r="I90" s="855"/>
      <c r="J90" s="855"/>
      <c r="K90" s="855"/>
      <c r="L90" s="857"/>
      <c r="M90" s="305"/>
      <c r="N90" s="858"/>
      <c r="O90" s="858"/>
      <c r="P90" s="859"/>
      <c r="Q90" s="859"/>
      <c r="R90" s="859"/>
      <c r="S90" s="858"/>
      <c r="T90" s="858"/>
      <c r="U90" s="858"/>
      <c r="V90" s="858"/>
      <c r="W90" s="860"/>
      <c r="X90" s="861"/>
      <c r="Y90" s="303"/>
      <c r="Z90" s="862"/>
      <c r="AA90" s="303"/>
      <c r="AB90" s="303"/>
      <c r="AC90" s="303"/>
      <c r="AD90" s="303"/>
      <c r="AE90" s="858"/>
      <c r="AF90" s="863"/>
      <c r="AG90" s="858"/>
      <c r="AH90" s="864"/>
      <c r="AI90" s="305"/>
      <c r="AJ90" s="865"/>
      <c r="AK90" s="865"/>
      <c r="AL90" s="865"/>
      <c r="AM90" s="865"/>
      <c r="AN90" s="865"/>
      <c r="AO90" s="865"/>
      <c r="AP90" s="866"/>
      <c r="AQ90" s="867"/>
      <c r="AR90" s="867"/>
      <c r="AS90" s="867"/>
      <c r="AT90" s="868"/>
      <c r="AU90" s="859"/>
      <c r="AV90" s="858"/>
      <c r="AW90" s="858"/>
      <c r="AX90" s="858"/>
      <c r="AY90" s="869"/>
      <c r="AZ90" s="869"/>
      <c r="BA90" s="870"/>
      <c r="BB90" s="870"/>
      <c r="BC90" s="870"/>
      <c r="BD90" s="870"/>
      <c r="BE90" s="858"/>
      <c r="BF90" s="858"/>
      <c r="BG90" s="858"/>
      <c r="BH90" s="871"/>
      <c r="BI90" s="306"/>
      <c r="BJ90" s="872"/>
    </row>
    <row r="91" spans="1:62" s="873" customFormat="1" ht="18.75">
      <c r="A91" s="853"/>
      <c r="B91" s="854"/>
      <c r="C91" s="855"/>
      <c r="D91" s="855"/>
      <c r="E91" s="856"/>
      <c r="F91" s="856"/>
      <c r="G91" s="299"/>
      <c r="H91" s="855"/>
      <c r="I91" s="855"/>
      <c r="J91" s="855"/>
      <c r="K91" s="855"/>
      <c r="L91" s="857"/>
      <c r="M91" s="305"/>
      <c r="N91" s="858"/>
      <c r="O91" s="858"/>
      <c r="P91" s="859"/>
      <c r="Q91" s="859"/>
      <c r="R91" s="859"/>
      <c r="S91" s="858"/>
      <c r="T91" s="858"/>
      <c r="U91" s="858"/>
      <c r="V91" s="858"/>
      <c r="W91" s="860"/>
      <c r="X91" s="861"/>
      <c r="Y91" s="303"/>
      <c r="Z91" s="862"/>
      <c r="AA91" s="303"/>
      <c r="AB91" s="303"/>
      <c r="AC91" s="303"/>
      <c r="AD91" s="303"/>
      <c r="AE91" s="858"/>
      <c r="AF91" s="863"/>
      <c r="AG91" s="858"/>
      <c r="AH91" s="864"/>
      <c r="AI91" s="305"/>
      <c r="AJ91" s="865"/>
      <c r="AK91" s="865"/>
      <c r="AL91" s="865"/>
      <c r="AM91" s="865"/>
      <c r="AN91" s="865"/>
      <c r="AO91" s="865"/>
      <c r="AP91" s="866"/>
      <c r="AQ91" s="867"/>
      <c r="AR91" s="867"/>
      <c r="AS91" s="867"/>
      <c r="AT91" s="868"/>
      <c r="AU91" s="859"/>
      <c r="AV91" s="858"/>
      <c r="AW91" s="858"/>
      <c r="AX91" s="858"/>
      <c r="AY91" s="869"/>
      <c r="AZ91" s="869"/>
      <c r="BA91" s="870"/>
      <c r="BB91" s="870"/>
      <c r="BC91" s="870"/>
      <c r="BD91" s="870"/>
      <c r="BE91" s="858"/>
      <c r="BF91" s="858"/>
      <c r="BG91" s="858"/>
      <c r="BH91" s="871"/>
      <c r="BI91" s="306"/>
      <c r="BJ91" s="872"/>
    </row>
    <row r="92" spans="1:62" s="873" customFormat="1" ht="18.75">
      <c r="A92" s="853"/>
      <c r="B92" s="854"/>
      <c r="C92" s="855"/>
      <c r="D92" s="855"/>
      <c r="E92" s="856"/>
      <c r="F92" s="856"/>
      <c r="G92" s="299"/>
      <c r="H92" s="855"/>
      <c r="I92" s="855"/>
      <c r="J92" s="855"/>
      <c r="K92" s="855"/>
      <c r="L92" s="857"/>
      <c r="M92" s="305"/>
      <c r="N92" s="858"/>
      <c r="O92" s="858"/>
      <c r="P92" s="859"/>
      <c r="Q92" s="859"/>
      <c r="R92" s="859"/>
      <c r="S92" s="858"/>
      <c r="T92" s="858"/>
      <c r="U92" s="858"/>
      <c r="V92" s="858"/>
      <c r="W92" s="860"/>
      <c r="X92" s="861"/>
      <c r="Y92" s="303"/>
      <c r="Z92" s="862"/>
      <c r="AA92" s="303"/>
      <c r="AB92" s="303"/>
      <c r="AC92" s="303"/>
      <c r="AD92" s="303"/>
      <c r="AE92" s="858"/>
      <c r="AF92" s="863"/>
      <c r="AG92" s="858"/>
      <c r="AH92" s="864"/>
      <c r="AI92" s="305"/>
      <c r="AJ92" s="865"/>
      <c r="AK92" s="865"/>
      <c r="AL92" s="865"/>
      <c r="AM92" s="865"/>
      <c r="AN92" s="865"/>
      <c r="AO92" s="865"/>
      <c r="AP92" s="866"/>
      <c r="AQ92" s="867"/>
      <c r="AR92" s="867"/>
      <c r="AS92" s="867"/>
      <c r="AT92" s="868"/>
      <c r="AU92" s="859"/>
      <c r="AV92" s="858"/>
      <c r="AW92" s="858"/>
      <c r="AX92" s="858"/>
      <c r="AY92" s="869"/>
      <c r="AZ92" s="869"/>
      <c r="BA92" s="870"/>
      <c r="BB92" s="870"/>
      <c r="BC92" s="870"/>
      <c r="BD92" s="870"/>
      <c r="BE92" s="858"/>
      <c r="BF92" s="858"/>
      <c r="BG92" s="858"/>
      <c r="BH92" s="871"/>
      <c r="BI92" s="306"/>
      <c r="BJ92" s="872"/>
    </row>
    <row r="93" spans="1:62" s="873" customFormat="1" ht="18.75">
      <c r="A93" s="853"/>
      <c r="B93" s="854"/>
      <c r="C93" s="855"/>
      <c r="D93" s="855"/>
      <c r="E93" s="856"/>
      <c r="F93" s="856"/>
      <c r="G93" s="299"/>
      <c r="H93" s="855"/>
      <c r="I93" s="855"/>
      <c r="J93" s="855"/>
      <c r="K93" s="855"/>
      <c r="L93" s="857"/>
      <c r="M93" s="305"/>
      <c r="N93" s="858"/>
      <c r="O93" s="858"/>
      <c r="P93" s="859"/>
      <c r="Q93" s="859"/>
      <c r="R93" s="859"/>
      <c r="S93" s="858"/>
      <c r="T93" s="858"/>
      <c r="U93" s="858"/>
      <c r="V93" s="858"/>
      <c r="W93" s="860"/>
      <c r="X93" s="861"/>
      <c r="Y93" s="303"/>
      <c r="Z93" s="862"/>
      <c r="AA93" s="303"/>
      <c r="AB93" s="303"/>
      <c r="AC93" s="303"/>
      <c r="AD93" s="303"/>
      <c r="AE93" s="858"/>
      <c r="AF93" s="863"/>
      <c r="AG93" s="858"/>
      <c r="AH93" s="864"/>
      <c r="AI93" s="305"/>
      <c r="AJ93" s="865"/>
      <c r="AK93" s="865"/>
      <c r="AL93" s="865"/>
      <c r="AM93" s="865"/>
      <c r="AN93" s="865"/>
      <c r="AO93" s="865"/>
      <c r="AP93" s="866"/>
      <c r="AQ93" s="867"/>
      <c r="AR93" s="867"/>
      <c r="AS93" s="867"/>
      <c r="AT93" s="868"/>
      <c r="AU93" s="859"/>
      <c r="AV93" s="858"/>
      <c r="AW93" s="858"/>
      <c r="AX93" s="858"/>
      <c r="AY93" s="869"/>
      <c r="AZ93" s="869"/>
      <c r="BA93" s="870"/>
      <c r="BB93" s="870"/>
      <c r="BC93" s="870"/>
      <c r="BD93" s="870"/>
      <c r="BE93" s="858"/>
      <c r="BF93" s="858"/>
      <c r="BG93" s="858"/>
      <c r="BH93" s="871"/>
      <c r="BI93" s="306"/>
      <c r="BJ93" s="872"/>
    </row>
    <row r="94" spans="1:62" s="873" customFormat="1" ht="18.75">
      <c r="A94" s="853"/>
      <c r="B94" s="854"/>
      <c r="C94" s="855"/>
      <c r="D94" s="855"/>
      <c r="E94" s="856"/>
      <c r="F94" s="856"/>
      <c r="G94" s="299"/>
      <c r="H94" s="855"/>
      <c r="I94" s="855"/>
      <c r="J94" s="855"/>
      <c r="K94" s="855"/>
      <c r="L94" s="857"/>
      <c r="M94" s="305"/>
      <c r="N94" s="858"/>
      <c r="O94" s="858"/>
      <c r="P94" s="859"/>
      <c r="Q94" s="859"/>
      <c r="R94" s="859"/>
      <c r="S94" s="858"/>
      <c r="T94" s="858"/>
      <c r="U94" s="858"/>
      <c r="V94" s="858"/>
      <c r="W94" s="860"/>
      <c r="X94" s="861"/>
      <c r="Y94" s="303"/>
      <c r="Z94" s="862"/>
      <c r="AA94" s="303"/>
      <c r="AB94" s="303"/>
      <c r="AC94" s="303"/>
      <c r="AD94" s="303"/>
      <c r="AE94" s="858"/>
      <c r="AF94" s="863"/>
      <c r="AG94" s="858"/>
      <c r="AH94" s="864"/>
      <c r="AI94" s="305"/>
      <c r="AJ94" s="865"/>
      <c r="AK94" s="865"/>
      <c r="AL94" s="865"/>
      <c r="AM94" s="865"/>
      <c r="AN94" s="865"/>
      <c r="AO94" s="865"/>
      <c r="AP94" s="866"/>
      <c r="AQ94" s="867"/>
      <c r="AR94" s="867"/>
      <c r="AS94" s="867"/>
      <c r="AT94" s="868"/>
      <c r="AU94" s="859"/>
      <c r="AV94" s="858"/>
      <c r="AW94" s="858"/>
      <c r="AX94" s="858"/>
      <c r="AY94" s="869"/>
      <c r="AZ94" s="869"/>
      <c r="BA94" s="870"/>
      <c r="BB94" s="870"/>
      <c r="BC94" s="870"/>
      <c r="BD94" s="870"/>
      <c r="BE94" s="858"/>
      <c r="BF94" s="858"/>
      <c r="BG94" s="858"/>
      <c r="BH94" s="871"/>
      <c r="BI94" s="306"/>
      <c r="BJ94" s="872"/>
    </row>
    <row r="95" spans="1:62" s="873" customFormat="1" ht="18.75">
      <c r="A95" s="853"/>
      <c r="B95" s="854"/>
      <c r="C95" s="855"/>
      <c r="D95" s="855"/>
      <c r="E95" s="856"/>
      <c r="F95" s="856"/>
      <c r="G95" s="299"/>
      <c r="H95" s="855"/>
      <c r="I95" s="855"/>
      <c r="J95" s="855"/>
      <c r="K95" s="855"/>
      <c r="L95" s="857"/>
      <c r="M95" s="305"/>
      <c r="N95" s="858"/>
      <c r="O95" s="858"/>
      <c r="P95" s="859"/>
      <c r="Q95" s="859"/>
      <c r="R95" s="859"/>
      <c r="S95" s="858"/>
      <c r="T95" s="858"/>
      <c r="U95" s="858"/>
      <c r="V95" s="858"/>
      <c r="W95" s="860"/>
      <c r="X95" s="861"/>
      <c r="Y95" s="303"/>
      <c r="Z95" s="862"/>
      <c r="AA95" s="303"/>
      <c r="AB95" s="303"/>
      <c r="AC95" s="303"/>
      <c r="AD95" s="303"/>
      <c r="AE95" s="858"/>
      <c r="AF95" s="863"/>
      <c r="AG95" s="858"/>
      <c r="AH95" s="864"/>
      <c r="AI95" s="305"/>
      <c r="AJ95" s="865"/>
      <c r="AK95" s="865"/>
      <c r="AL95" s="865"/>
      <c r="AM95" s="865"/>
      <c r="AN95" s="865"/>
      <c r="AO95" s="865"/>
      <c r="AP95" s="866"/>
      <c r="AQ95" s="867"/>
      <c r="AR95" s="867"/>
      <c r="AS95" s="867"/>
      <c r="AT95" s="868"/>
      <c r="AU95" s="859"/>
      <c r="AV95" s="858"/>
      <c r="AW95" s="858"/>
      <c r="AX95" s="858"/>
      <c r="AY95" s="869"/>
      <c r="AZ95" s="869"/>
      <c r="BA95" s="870"/>
      <c r="BB95" s="870"/>
      <c r="BC95" s="870"/>
      <c r="BD95" s="870"/>
      <c r="BE95" s="858"/>
      <c r="BF95" s="858"/>
      <c r="BG95" s="858"/>
      <c r="BH95" s="871"/>
      <c r="BI95" s="306"/>
      <c r="BJ95" s="872"/>
    </row>
    <row r="96" spans="1:62" s="873" customFormat="1" ht="18.75">
      <c r="A96" s="853"/>
      <c r="B96" s="854"/>
      <c r="C96" s="855"/>
      <c r="D96" s="855"/>
      <c r="E96" s="856"/>
      <c r="F96" s="856"/>
      <c r="G96" s="299"/>
      <c r="H96" s="855"/>
      <c r="I96" s="855"/>
      <c r="J96" s="855"/>
      <c r="K96" s="855"/>
      <c r="L96" s="857"/>
      <c r="M96" s="305"/>
      <c r="N96" s="858"/>
      <c r="O96" s="858"/>
      <c r="P96" s="859"/>
      <c r="Q96" s="859"/>
      <c r="R96" s="859"/>
      <c r="S96" s="858"/>
      <c r="T96" s="858"/>
      <c r="U96" s="858"/>
      <c r="V96" s="858"/>
      <c r="W96" s="860"/>
      <c r="X96" s="861"/>
      <c r="Y96" s="303"/>
      <c r="Z96" s="862"/>
      <c r="AA96" s="303"/>
      <c r="AB96" s="303"/>
      <c r="AC96" s="303"/>
      <c r="AD96" s="303"/>
      <c r="AE96" s="858"/>
      <c r="AF96" s="863"/>
      <c r="AG96" s="858"/>
      <c r="AH96" s="864"/>
      <c r="AI96" s="305"/>
      <c r="AJ96" s="865"/>
      <c r="AK96" s="865"/>
      <c r="AL96" s="865"/>
      <c r="AM96" s="865"/>
      <c r="AN96" s="865"/>
      <c r="AO96" s="865"/>
      <c r="AP96" s="866"/>
      <c r="AQ96" s="867"/>
      <c r="AR96" s="867"/>
      <c r="AS96" s="867"/>
      <c r="AT96" s="868"/>
      <c r="AU96" s="859"/>
      <c r="AV96" s="858"/>
      <c r="AW96" s="858"/>
      <c r="AX96" s="858"/>
      <c r="AY96" s="869"/>
      <c r="AZ96" s="869"/>
      <c r="BA96" s="870"/>
      <c r="BB96" s="870"/>
      <c r="BC96" s="870"/>
      <c r="BD96" s="870"/>
      <c r="BE96" s="858"/>
      <c r="BF96" s="858"/>
      <c r="BG96" s="858"/>
      <c r="BH96" s="871"/>
      <c r="BI96" s="306"/>
      <c r="BJ96" s="872"/>
    </row>
    <row r="97" spans="1:62" s="873" customFormat="1" ht="18.75">
      <c r="A97" s="853"/>
      <c r="B97" s="854"/>
      <c r="C97" s="855"/>
      <c r="D97" s="855"/>
      <c r="E97" s="856"/>
      <c r="F97" s="856"/>
      <c r="G97" s="299"/>
      <c r="H97" s="855"/>
      <c r="I97" s="855"/>
      <c r="J97" s="855"/>
      <c r="K97" s="855"/>
      <c r="L97" s="857"/>
      <c r="M97" s="305"/>
      <c r="N97" s="858"/>
      <c r="O97" s="858"/>
      <c r="P97" s="859"/>
      <c r="Q97" s="859"/>
      <c r="R97" s="859"/>
      <c r="S97" s="858"/>
      <c r="T97" s="858"/>
      <c r="U97" s="858"/>
      <c r="V97" s="858"/>
      <c r="W97" s="860"/>
      <c r="X97" s="861"/>
      <c r="Y97" s="303"/>
      <c r="Z97" s="862"/>
      <c r="AA97" s="303"/>
      <c r="AB97" s="303"/>
      <c r="AC97" s="303"/>
      <c r="AD97" s="303"/>
      <c r="AE97" s="858"/>
      <c r="AF97" s="863"/>
      <c r="AG97" s="858"/>
      <c r="AH97" s="864"/>
      <c r="AI97" s="305"/>
      <c r="AJ97" s="865"/>
      <c r="AK97" s="865"/>
      <c r="AL97" s="865"/>
      <c r="AM97" s="865"/>
      <c r="AN97" s="865"/>
      <c r="AO97" s="865"/>
      <c r="AP97" s="866"/>
      <c r="AQ97" s="867"/>
      <c r="AR97" s="867"/>
      <c r="AS97" s="867"/>
      <c r="AT97" s="868"/>
      <c r="AU97" s="859"/>
      <c r="AV97" s="858"/>
      <c r="AW97" s="858"/>
      <c r="AX97" s="858"/>
      <c r="AY97" s="869"/>
      <c r="AZ97" s="869"/>
      <c r="BA97" s="870"/>
      <c r="BB97" s="870"/>
      <c r="BC97" s="870"/>
      <c r="BD97" s="870"/>
      <c r="BE97" s="858"/>
      <c r="BF97" s="858"/>
      <c r="BG97" s="858"/>
      <c r="BH97" s="871"/>
      <c r="BI97" s="306"/>
      <c r="BJ97" s="872"/>
    </row>
    <row r="98" spans="1:62" s="873" customFormat="1" ht="18.75">
      <c r="A98" s="853"/>
      <c r="B98" s="854"/>
      <c r="C98" s="855"/>
      <c r="D98" s="855"/>
      <c r="E98" s="856"/>
      <c r="F98" s="856"/>
      <c r="G98" s="299"/>
      <c r="H98" s="855"/>
      <c r="I98" s="855"/>
      <c r="J98" s="855"/>
      <c r="K98" s="855"/>
      <c r="L98" s="857"/>
      <c r="M98" s="305"/>
      <c r="N98" s="858"/>
      <c r="O98" s="858"/>
      <c r="P98" s="859"/>
      <c r="Q98" s="859"/>
      <c r="R98" s="859"/>
      <c r="S98" s="858"/>
      <c r="T98" s="858"/>
      <c r="U98" s="858"/>
      <c r="V98" s="858"/>
      <c r="W98" s="860"/>
      <c r="X98" s="861"/>
      <c r="Y98" s="303"/>
      <c r="Z98" s="862"/>
      <c r="AA98" s="303"/>
      <c r="AB98" s="303"/>
      <c r="AC98" s="303"/>
      <c r="AD98" s="303"/>
      <c r="AE98" s="858"/>
      <c r="AF98" s="863"/>
      <c r="AG98" s="858"/>
      <c r="AH98" s="864"/>
      <c r="AI98" s="305"/>
      <c r="AJ98" s="865"/>
      <c r="AK98" s="865"/>
      <c r="AL98" s="865"/>
      <c r="AM98" s="865"/>
      <c r="AN98" s="865"/>
      <c r="AO98" s="865"/>
      <c r="AP98" s="866"/>
      <c r="AQ98" s="867"/>
      <c r="AR98" s="867"/>
      <c r="AS98" s="867"/>
      <c r="AT98" s="868"/>
      <c r="AU98" s="859"/>
      <c r="AV98" s="858"/>
      <c r="AW98" s="858"/>
      <c r="AX98" s="858"/>
      <c r="AY98" s="869"/>
      <c r="AZ98" s="869"/>
      <c r="BA98" s="870"/>
      <c r="BB98" s="870"/>
      <c r="BC98" s="870"/>
      <c r="BD98" s="870"/>
      <c r="BE98" s="858"/>
      <c r="BF98" s="858"/>
      <c r="BG98" s="858"/>
      <c r="BH98" s="871"/>
      <c r="BI98" s="306"/>
      <c r="BJ98" s="872"/>
    </row>
    <row r="99" spans="1:62" s="873" customFormat="1" ht="18.75">
      <c r="A99" s="853"/>
      <c r="B99" s="854"/>
      <c r="C99" s="855"/>
      <c r="D99" s="855"/>
      <c r="E99" s="856"/>
      <c r="F99" s="856"/>
      <c r="G99" s="299"/>
      <c r="H99" s="855"/>
      <c r="I99" s="855"/>
      <c r="J99" s="855"/>
      <c r="K99" s="855"/>
      <c r="L99" s="857"/>
      <c r="M99" s="305"/>
      <c r="N99" s="858"/>
      <c r="O99" s="858"/>
      <c r="P99" s="859"/>
      <c r="Q99" s="859"/>
      <c r="R99" s="859"/>
      <c r="S99" s="858"/>
      <c r="T99" s="858"/>
      <c r="U99" s="858"/>
      <c r="V99" s="858"/>
      <c r="W99" s="860"/>
      <c r="X99" s="861"/>
      <c r="Y99" s="303"/>
      <c r="Z99" s="862"/>
      <c r="AA99" s="303"/>
      <c r="AB99" s="303"/>
      <c r="AC99" s="303"/>
      <c r="AD99" s="303"/>
      <c r="AE99" s="858"/>
      <c r="AF99" s="863"/>
      <c r="AG99" s="858"/>
      <c r="AH99" s="864"/>
      <c r="AI99" s="305"/>
      <c r="AJ99" s="865"/>
      <c r="AK99" s="865"/>
      <c r="AL99" s="865"/>
      <c r="AM99" s="865"/>
      <c r="AN99" s="865"/>
      <c r="AO99" s="865"/>
      <c r="AP99" s="866"/>
      <c r="AQ99" s="867"/>
      <c r="AR99" s="867"/>
      <c r="AS99" s="867"/>
      <c r="AT99" s="868"/>
      <c r="AU99" s="859"/>
      <c r="AV99" s="858"/>
      <c r="AW99" s="858"/>
      <c r="AX99" s="858"/>
      <c r="AY99" s="869"/>
      <c r="AZ99" s="869"/>
      <c r="BA99" s="870"/>
      <c r="BB99" s="870"/>
      <c r="BC99" s="870"/>
      <c r="BD99" s="870"/>
      <c r="BE99" s="858"/>
      <c r="BF99" s="858"/>
      <c r="BG99" s="858"/>
      <c r="BH99" s="871"/>
      <c r="BI99" s="306"/>
      <c r="BJ99" s="872"/>
    </row>
    <row r="100" spans="1:62" s="873" customFormat="1" ht="18.75">
      <c r="A100" s="853"/>
      <c r="B100" s="854"/>
      <c r="C100" s="855"/>
      <c r="D100" s="855"/>
      <c r="E100" s="856"/>
      <c r="F100" s="856"/>
      <c r="G100" s="299"/>
      <c r="H100" s="855"/>
      <c r="I100" s="855"/>
      <c r="J100" s="855"/>
      <c r="K100" s="855"/>
      <c r="L100" s="857"/>
      <c r="M100" s="305"/>
      <c r="N100" s="858"/>
      <c r="O100" s="858"/>
      <c r="P100" s="859"/>
      <c r="Q100" s="859"/>
      <c r="R100" s="859"/>
      <c r="S100" s="858"/>
      <c r="T100" s="858"/>
      <c r="U100" s="858"/>
      <c r="V100" s="858"/>
      <c r="W100" s="860"/>
      <c r="X100" s="861"/>
      <c r="Y100" s="303"/>
      <c r="Z100" s="862"/>
      <c r="AA100" s="303"/>
      <c r="AB100" s="303"/>
      <c r="AC100" s="303"/>
      <c r="AD100" s="303"/>
      <c r="AE100" s="858"/>
      <c r="AF100" s="863"/>
      <c r="AG100" s="858"/>
      <c r="AH100" s="864"/>
      <c r="AI100" s="305"/>
      <c r="AJ100" s="865"/>
      <c r="AK100" s="865"/>
      <c r="AL100" s="865"/>
      <c r="AM100" s="865"/>
      <c r="AN100" s="865"/>
      <c r="AO100" s="865"/>
      <c r="AP100" s="866"/>
      <c r="AQ100" s="867"/>
      <c r="AR100" s="867"/>
      <c r="AS100" s="867"/>
      <c r="AT100" s="868"/>
      <c r="AU100" s="859"/>
      <c r="AV100" s="858"/>
      <c r="AW100" s="858"/>
      <c r="AX100" s="858"/>
      <c r="AY100" s="869"/>
      <c r="AZ100" s="869"/>
      <c r="BA100" s="870"/>
      <c r="BB100" s="870"/>
      <c r="BC100" s="870"/>
      <c r="BD100" s="870"/>
      <c r="BE100" s="858"/>
      <c r="BF100" s="858"/>
      <c r="BG100" s="858"/>
      <c r="BH100" s="871"/>
      <c r="BI100" s="306"/>
      <c r="BJ100" s="872"/>
    </row>
    <row r="101" spans="1:62" s="873" customFormat="1" ht="18.75">
      <c r="A101" s="853"/>
      <c r="B101" s="854"/>
      <c r="C101" s="855"/>
      <c r="D101" s="855"/>
      <c r="E101" s="856"/>
      <c r="F101" s="856"/>
      <c r="G101" s="299"/>
      <c r="H101" s="855"/>
      <c r="I101" s="855"/>
      <c r="J101" s="855"/>
      <c r="K101" s="855"/>
      <c r="L101" s="857"/>
      <c r="M101" s="305"/>
      <c r="N101" s="858"/>
      <c r="O101" s="858"/>
      <c r="P101" s="859"/>
      <c r="Q101" s="859"/>
      <c r="R101" s="859"/>
      <c r="S101" s="858"/>
      <c r="T101" s="858"/>
      <c r="U101" s="858"/>
      <c r="V101" s="858"/>
      <c r="W101" s="860"/>
      <c r="X101" s="861"/>
      <c r="Y101" s="303"/>
      <c r="Z101" s="862"/>
      <c r="AA101" s="303"/>
      <c r="AB101" s="303"/>
      <c r="AC101" s="303"/>
      <c r="AD101" s="303"/>
      <c r="AE101" s="858"/>
      <c r="AF101" s="863"/>
      <c r="AG101" s="858"/>
      <c r="AH101" s="864"/>
      <c r="AI101" s="305"/>
      <c r="AJ101" s="865"/>
      <c r="AK101" s="865"/>
      <c r="AL101" s="865"/>
      <c r="AM101" s="865"/>
      <c r="AN101" s="865"/>
      <c r="AO101" s="865"/>
      <c r="AP101" s="866"/>
      <c r="AQ101" s="867"/>
      <c r="AR101" s="867"/>
      <c r="AS101" s="867"/>
      <c r="AT101" s="868"/>
      <c r="AU101" s="859"/>
      <c r="AV101" s="858"/>
      <c r="AW101" s="858"/>
      <c r="AX101" s="858"/>
      <c r="AY101" s="869"/>
      <c r="AZ101" s="869"/>
      <c r="BA101" s="870"/>
      <c r="BB101" s="870"/>
      <c r="BC101" s="870"/>
      <c r="BD101" s="870"/>
      <c r="BE101" s="858"/>
      <c r="BF101" s="858"/>
      <c r="BG101" s="858"/>
      <c r="BH101" s="871"/>
      <c r="BI101" s="306"/>
      <c r="BJ101" s="872"/>
    </row>
    <row r="102" spans="1:62" s="873" customFormat="1" ht="18.75">
      <c r="A102" s="853"/>
      <c r="B102" s="854"/>
      <c r="C102" s="855"/>
      <c r="D102" s="855"/>
      <c r="E102" s="856"/>
      <c r="F102" s="856"/>
      <c r="G102" s="299"/>
      <c r="H102" s="855"/>
      <c r="I102" s="855"/>
      <c r="J102" s="855"/>
      <c r="K102" s="855"/>
      <c r="L102" s="857"/>
      <c r="M102" s="305"/>
      <c r="N102" s="858"/>
      <c r="O102" s="858"/>
      <c r="P102" s="859"/>
      <c r="Q102" s="859"/>
      <c r="R102" s="859"/>
      <c r="S102" s="858"/>
      <c r="T102" s="858"/>
      <c r="U102" s="858"/>
      <c r="V102" s="858"/>
      <c r="W102" s="860"/>
      <c r="X102" s="861"/>
      <c r="Y102" s="303"/>
      <c r="Z102" s="862"/>
      <c r="AA102" s="303"/>
      <c r="AB102" s="303"/>
      <c r="AC102" s="303"/>
      <c r="AD102" s="303"/>
      <c r="AE102" s="858"/>
      <c r="AF102" s="863"/>
      <c r="AG102" s="858"/>
      <c r="AH102" s="864"/>
      <c r="AI102" s="305"/>
      <c r="AJ102" s="865"/>
      <c r="AK102" s="865"/>
      <c r="AL102" s="865"/>
      <c r="AM102" s="865"/>
      <c r="AN102" s="865"/>
      <c r="AO102" s="865"/>
      <c r="AP102" s="866"/>
      <c r="AQ102" s="867"/>
      <c r="AR102" s="867"/>
      <c r="AS102" s="867"/>
      <c r="AT102" s="868"/>
      <c r="AU102" s="859"/>
      <c r="AV102" s="858"/>
      <c r="AW102" s="858"/>
      <c r="AX102" s="858"/>
      <c r="AY102" s="869"/>
      <c r="AZ102" s="869"/>
      <c r="BA102" s="870"/>
      <c r="BB102" s="870"/>
      <c r="BC102" s="870"/>
      <c r="BD102" s="870"/>
      <c r="BE102" s="858"/>
      <c r="BF102" s="858"/>
      <c r="BG102" s="858"/>
      <c r="BH102" s="871"/>
      <c r="BI102" s="306"/>
      <c r="BJ102" s="872"/>
    </row>
    <row r="103" spans="1:62" s="873" customFormat="1" ht="18.75">
      <c r="A103" s="853"/>
      <c r="B103" s="854"/>
      <c r="C103" s="855"/>
      <c r="D103" s="855"/>
      <c r="E103" s="856"/>
      <c r="F103" s="856"/>
      <c r="G103" s="299"/>
      <c r="H103" s="855"/>
      <c r="I103" s="855"/>
      <c r="J103" s="855"/>
      <c r="K103" s="855"/>
      <c r="L103" s="857"/>
      <c r="M103" s="305"/>
      <c r="N103" s="858"/>
      <c r="O103" s="858"/>
      <c r="P103" s="859"/>
      <c r="Q103" s="859"/>
      <c r="R103" s="859"/>
      <c r="S103" s="858"/>
      <c r="T103" s="858"/>
      <c r="U103" s="858"/>
      <c r="V103" s="858"/>
      <c r="W103" s="860"/>
      <c r="X103" s="861"/>
      <c r="Y103" s="303"/>
      <c r="Z103" s="862"/>
      <c r="AA103" s="303"/>
      <c r="AB103" s="303"/>
      <c r="AC103" s="303"/>
      <c r="AD103" s="303"/>
      <c r="AE103" s="858"/>
      <c r="AF103" s="863"/>
      <c r="AG103" s="858"/>
      <c r="AH103" s="864"/>
      <c r="AI103" s="305"/>
      <c r="AJ103" s="865"/>
      <c r="AK103" s="865"/>
      <c r="AL103" s="865"/>
      <c r="AM103" s="865"/>
      <c r="AN103" s="865"/>
      <c r="AO103" s="865"/>
      <c r="AP103" s="866"/>
      <c r="AQ103" s="867"/>
      <c r="AR103" s="867"/>
      <c r="AS103" s="867"/>
      <c r="AT103" s="868"/>
      <c r="AU103" s="859"/>
      <c r="AV103" s="858"/>
      <c r="AW103" s="858"/>
      <c r="AX103" s="858"/>
      <c r="AY103" s="869"/>
      <c r="AZ103" s="869"/>
      <c r="BA103" s="870"/>
      <c r="BB103" s="870"/>
      <c r="BC103" s="870"/>
      <c r="BD103" s="870"/>
      <c r="BE103" s="858"/>
      <c r="BF103" s="858"/>
      <c r="BG103" s="858"/>
      <c r="BH103" s="871"/>
      <c r="BI103" s="306"/>
      <c r="BJ103" s="872"/>
    </row>
    <row r="104" spans="1:62" s="873" customFormat="1" ht="18.75">
      <c r="A104" s="853"/>
      <c r="B104" s="854"/>
      <c r="C104" s="855"/>
      <c r="D104" s="855"/>
      <c r="E104" s="856"/>
      <c r="F104" s="856"/>
      <c r="G104" s="299"/>
      <c r="H104" s="855"/>
      <c r="I104" s="855"/>
      <c r="J104" s="855"/>
      <c r="K104" s="855"/>
      <c r="L104" s="857"/>
      <c r="M104" s="305"/>
      <c r="N104" s="858"/>
      <c r="O104" s="858"/>
      <c r="P104" s="859"/>
      <c r="Q104" s="859"/>
      <c r="R104" s="859"/>
      <c r="S104" s="858"/>
      <c r="T104" s="858"/>
      <c r="U104" s="858"/>
      <c r="V104" s="858"/>
      <c r="W104" s="860"/>
      <c r="X104" s="861"/>
      <c r="Y104" s="303"/>
      <c r="Z104" s="862"/>
      <c r="AA104" s="303"/>
      <c r="AB104" s="303"/>
      <c r="AC104" s="303"/>
      <c r="AD104" s="303"/>
      <c r="AE104" s="858"/>
      <c r="AF104" s="863"/>
      <c r="AG104" s="858"/>
      <c r="AH104" s="864"/>
      <c r="AI104" s="305"/>
      <c r="AJ104" s="865"/>
      <c r="AK104" s="865"/>
      <c r="AL104" s="865"/>
      <c r="AM104" s="865"/>
      <c r="AN104" s="865"/>
      <c r="AO104" s="865"/>
      <c r="AP104" s="866"/>
      <c r="AQ104" s="867"/>
      <c r="AR104" s="867"/>
      <c r="AS104" s="867"/>
      <c r="AT104" s="868"/>
      <c r="AU104" s="859"/>
      <c r="AV104" s="858"/>
      <c r="AW104" s="858"/>
      <c r="AX104" s="858"/>
      <c r="AY104" s="869"/>
      <c r="AZ104" s="869"/>
      <c r="BA104" s="870"/>
      <c r="BB104" s="870"/>
      <c r="BC104" s="870"/>
      <c r="BD104" s="870"/>
      <c r="BE104" s="858"/>
      <c r="BF104" s="858"/>
      <c r="BG104" s="858"/>
      <c r="BH104" s="871"/>
      <c r="BI104" s="306"/>
      <c r="BJ104" s="872"/>
    </row>
    <row r="105" spans="1:62" s="873" customFormat="1" ht="18.75">
      <c r="A105" s="853"/>
      <c r="B105" s="854"/>
      <c r="C105" s="855"/>
      <c r="D105" s="855"/>
      <c r="E105" s="856"/>
      <c r="F105" s="856"/>
      <c r="G105" s="299"/>
      <c r="H105" s="855"/>
      <c r="I105" s="855"/>
      <c r="J105" s="855"/>
      <c r="K105" s="855"/>
      <c r="L105" s="857"/>
      <c r="M105" s="305"/>
      <c r="N105" s="858"/>
      <c r="O105" s="858"/>
      <c r="P105" s="859"/>
      <c r="Q105" s="859"/>
      <c r="R105" s="859"/>
      <c r="S105" s="858"/>
      <c r="T105" s="858"/>
      <c r="U105" s="858"/>
      <c r="V105" s="858"/>
      <c r="W105" s="860"/>
      <c r="X105" s="861"/>
      <c r="Y105" s="303"/>
      <c r="Z105" s="862"/>
      <c r="AA105" s="303"/>
      <c r="AB105" s="303"/>
      <c r="AC105" s="303"/>
      <c r="AD105" s="303"/>
      <c r="AE105" s="858"/>
      <c r="AF105" s="863"/>
      <c r="AG105" s="858"/>
      <c r="AH105" s="864"/>
      <c r="AI105" s="305"/>
      <c r="AJ105" s="865"/>
      <c r="AK105" s="865"/>
      <c r="AL105" s="865"/>
      <c r="AM105" s="865"/>
      <c r="AN105" s="865"/>
      <c r="AO105" s="865"/>
      <c r="AP105" s="866"/>
      <c r="AQ105" s="867"/>
      <c r="AR105" s="867"/>
      <c r="AS105" s="867"/>
      <c r="AT105" s="868"/>
      <c r="AU105" s="859"/>
      <c r="AV105" s="858"/>
      <c r="AW105" s="858"/>
      <c r="AX105" s="858"/>
      <c r="AY105" s="869"/>
      <c r="AZ105" s="869"/>
      <c r="BA105" s="870"/>
      <c r="BB105" s="870"/>
      <c r="BC105" s="870"/>
      <c r="BD105" s="870"/>
      <c r="BE105" s="858"/>
      <c r="BF105" s="858"/>
      <c r="BG105" s="858"/>
      <c r="BH105" s="871"/>
      <c r="BI105" s="306"/>
      <c r="BJ105" s="872"/>
    </row>
    <row r="106" spans="1:62" s="873" customFormat="1" ht="18.75">
      <c r="A106" s="853"/>
      <c r="B106" s="854"/>
      <c r="C106" s="855"/>
      <c r="D106" s="855"/>
      <c r="E106" s="856"/>
      <c r="F106" s="856"/>
      <c r="G106" s="299"/>
      <c r="H106" s="855"/>
      <c r="I106" s="855"/>
      <c r="J106" s="855"/>
      <c r="K106" s="855"/>
      <c r="L106" s="857"/>
      <c r="M106" s="305"/>
      <c r="N106" s="858"/>
      <c r="O106" s="858"/>
      <c r="P106" s="859"/>
      <c r="Q106" s="859"/>
      <c r="R106" s="859"/>
      <c r="S106" s="858"/>
      <c r="T106" s="858"/>
      <c r="U106" s="858"/>
      <c r="V106" s="858"/>
      <c r="W106" s="860"/>
      <c r="X106" s="861"/>
      <c r="Y106" s="303"/>
      <c r="Z106" s="862"/>
      <c r="AA106" s="303"/>
      <c r="AB106" s="303"/>
      <c r="AC106" s="303"/>
      <c r="AD106" s="303"/>
      <c r="AE106" s="858"/>
      <c r="AF106" s="863"/>
      <c r="AG106" s="858"/>
      <c r="AH106" s="864"/>
      <c r="AI106" s="305"/>
      <c r="AJ106" s="865"/>
      <c r="AK106" s="865"/>
      <c r="AL106" s="865"/>
      <c r="AM106" s="865"/>
      <c r="AN106" s="865"/>
      <c r="AO106" s="865"/>
      <c r="AP106" s="866"/>
      <c r="AQ106" s="867"/>
      <c r="AR106" s="867"/>
      <c r="AS106" s="867"/>
      <c r="AT106" s="868"/>
      <c r="AU106" s="859"/>
      <c r="AV106" s="858"/>
      <c r="AW106" s="858"/>
      <c r="AX106" s="858"/>
      <c r="AY106" s="869"/>
      <c r="AZ106" s="869"/>
      <c r="BA106" s="870"/>
      <c r="BB106" s="870"/>
      <c r="BC106" s="870"/>
      <c r="BD106" s="870"/>
      <c r="BE106" s="858"/>
      <c r="BF106" s="858"/>
      <c r="BG106" s="858"/>
      <c r="BH106" s="871"/>
      <c r="BI106" s="306"/>
      <c r="BJ106" s="872"/>
    </row>
    <row r="107" spans="1:62" s="873" customFormat="1" ht="18.75">
      <c r="A107" s="853"/>
      <c r="B107" s="854"/>
      <c r="C107" s="855"/>
      <c r="D107" s="855"/>
      <c r="E107" s="856"/>
      <c r="F107" s="856"/>
      <c r="G107" s="299"/>
      <c r="H107" s="855"/>
      <c r="I107" s="855"/>
      <c r="J107" s="855"/>
      <c r="K107" s="855"/>
      <c r="L107" s="857"/>
      <c r="M107" s="305"/>
      <c r="N107" s="858"/>
      <c r="O107" s="858"/>
      <c r="P107" s="859"/>
      <c r="Q107" s="859"/>
      <c r="R107" s="859"/>
      <c r="S107" s="858"/>
      <c r="T107" s="858"/>
      <c r="U107" s="858"/>
      <c r="V107" s="858"/>
      <c r="W107" s="860"/>
      <c r="X107" s="861"/>
      <c r="Y107" s="303"/>
      <c r="Z107" s="862"/>
      <c r="AA107" s="303"/>
      <c r="AB107" s="303"/>
      <c r="AC107" s="303"/>
      <c r="AD107" s="303"/>
      <c r="AE107" s="858"/>
      <c r="AF107" s="863"/>
      <c r="AG107" s="858"/>
      <c r="AH107" s="864"/>
      <c r="AI107" s="305"/>
      <c r="AJ107" s="865"/>
      <c r="AK107" s="865"/>
      <c r="AL107" s="865"/>
      <c r="AM107" s="865"/>
      <c r="AN107" s="865"/>
      <c r="AO107" s="865"/>
      <c r="AP107" s="866"/>
      <c r="AQ107" s="867"/>
      <c r="AR107" s="867"/>
      <c r="AS107" s="867"/>
      <c r="AT107" s="868"/>
      <c r="AU107" s="859"/>
      <c r="AV107" s="858"/>
      <c r="AW107" s="858"/>
      <c r="AX107" s="858"/>
      <c r="AY107" s="869"/>
      <c r="AZ107" s="869"/>
      <c r="BA107" s="870"/>
      <c r="BB107" s="870"/>
      <c r="BC107" s="870"/>
      <c r="BD107" s="870"/>
      <c r="BE107" s="858"/>
      <c r="BF107" s="858"/>
      <c r="BG107" s="858"/>
      <c r="BH107" s="871"/>
      <c r="BI107" s="306"/>
      <c r="BJ107" s="872"/>
    </row>
    <row r="108" spans="1:62" s="873" customFormat="1" ht="18.75">
      <c r="A108" s="853"/>
      <c r="B108" s="854"/>
      <c r="C108" s="855"/>
      <c r="D108" s="855"/>
      <c r="E108" s="856"/>
      <c r="F108" s="856"/>
      <c r="G108" s="299"/>
      <c r="H108" s="855"/>
      <c r="I108" s="855"/>
      <c r="J108" s="855"/>
      <c r="K108" s="855"/>
      <c r="L108" s="857"/>
      <c r="M108" s="305"/>
      <c r="N108" s="858"/>
      <c r="O108" s="858"/>
      <c r="P108" s="859"/>
      <c r="Q108" s="859"/>
      <c r="R108" s="859"/>
      <c r="S108" s="858"/>
      <c r="T108" s="858"/>
      <c r="U108" s="858"/>
      <c r="V108" s="858"/>
      <c r="W108" s="860"/>
      <c r="X108" s="861"/>
      <c r="Y108" s="303"/>
      <c r="Z108" s="862"/>
      <c r="AA108" s="303"/>
      <c r="AB108" s="303"/>
      <c r="AC108" s="303"/>
      <c r="AD108" s="303"/>
      <c r="AE108" s="858"/>
      <c r="AF108" s="863"/>
      <c r="AG108" s="858"/>
      <c r="AH108" s="864"/>
      <c r="AI108" s="305"/>
      <c r="AJ108" s="865"/>
      <c r="AK108" s="865"/>
      <c r="AL108" s="865"/>
      <c r="AM108" s="865"/>
      <c r="AN108" s="865"/>
      <c r="AO108" s="865"/>
      <c r="AP108" s="866"/>
      <c r="AQ108" s="867"/>
      <c r="AR108" s="867"/>
      <c r="AS108" s="867"/>
      <c r="AT108" s="868"/>
      <c r="AU108" s="859"/>
      <c r="AV108" s="858"/>
      <c r="AW108" s="858"/>
      <c r="AX108" s="858"/>
      <c r="AY108" s="869"/>
      <c r="AZ108" s="869"/>
      <c r="BA108" s="870"/>
      <c r="BB108" s="870"/>
      <c r="BC108" s="870"/>
      <c r="BD108" s="870"/>
      <c r="BE108" s="858"/>
      <c r="BF108" s="858"/>
      <c r="BG108" s="858"/>
      <c r="BH108" s="871"/>
      <c r="BI108" s="306"/>
      <c r="BJ108" s="872"/>
    </row>
    <row r="109" spans="1:62" s="873" customFormat="1" ht="18.75">
      <c r="A109" s="853"/>
      <c r="B109" s="854"/>
      <c r="C109" s="855"/>
      <c r="D109" s="855"/>
      <c r="E109" s="856"/>
      <c r="F109" s="856"/>
      <c r="G109" s="299"/>
      <c r="H109" s="855"/>
      <c r="I109" s="855"/>
      <c r="J109" s="855"/>
      <c r="K109" s="855"/>
      <c r="L109" s="857"/>
      <c r="M109" s="305"/>
      <c r="N109" s="858"/>
      <c r="O109" s="858"/>
      <c r="P109" s="859"/>
      <c r="Q109" s="859"/>
      <c r="R109" s="859"/>
      <c r="S109" s="858"/>
      <c r="T109" s="858"/>
      <c r="U109" s="858"/>
      <c r="V109" s="858"/>
      <c r="W109" s="860"/>
      <c r="X109" s="861"/>
      <c r="Y109" s="303"/>
      <c r="Z109" s="862"/>
      <c r="AA109" s="303"/>
      <c r="AB109" s="303"/>
      <c r="AC109" s="303"/>
      <c r="AD109" s="303"/>
      <c r="AE109" s="858"/>
      <c r="AF109" s="863"/>
      <c r="AG109" s="858"/>
      <c r="AH109" s="864"/>
      <c r="AI109" s="305"/>
      <c r="AJ109" s="865"/>
      <c r="AK109" s="865"/>
      <c r="AL109" s="865"/>
      <c r="AM109" s="865"/>
      <c r="AN109" s="865"/>
      <c r="AO109" s="865"/>
      <c r="AP109" s="866"/>
      <c r="AQ109" s="867"/>
      <c r="AR109" s="867"/>
      <c r="AS109" s="867"/>
      <c r="AT109" s="868"/>
      <c r="AU109" s="859"/>
      <c r="AV109" s="858"/>
      <c r="AW109" s="858"/>
      <c r="AX109" s="858"/>
      <c r="AY109" s="869"/>
      <c r="AZ109" s="869"/>
      <c r="BA109" s="870"/>
      <c r="BB109" s="870"/>
      <c r="BC109" s="870"/>
      <c r="BD109" s="870"/>
      <c r="BE109" s="858"/>
      <c r="BF109" s="858"/>
      <c r="BG109" s="858"/>
      <c r="BH109" s="871"/>
      <c r="BI109" s="306"/>
      <c r="BJ109" s="872"/>
    </row>
    <row r="110" spans="1:62" s="873" customFormat="1" ht="18.75">
      <c r="A110" s="853"/>
      <c r="B110" s="854"/>
      <c r="C110" s="855"/>
      <c r="D110" s="855"/>
      <c r="E110" s="856"/>
      <c r="F110" s="856"/>
      <c r="G110" s="299"/>
      <c r="H110" s="855"/>
      <c r="I110" s="855"/>
      <c r="J110" s="855"/>
      <c r="K110" s="855"/>
      <c r="L110" s="857"/>
      <c r="M110" s="305"/>
      <c r="N110" s="858"/>
      <c r="O110" s="858"/>
      <c r="P110" s="859"/>
      <c r="Q110" s="859"/>
      <c r="R110" s="859"/>
      <c r="S110" s="858"/>
      <c r="T110" s="858"/>
      <c r="U110" s="858"/>
      <c r="V110" s="858"/>
      <c r="W110" s="860"/>
      <c r="X110" s="861"/>
      <c r="Y110" s="303"/>
      <c r="Z110" s="862"/>
      <c r="AA110" s="303"/>
      <c r="AB110" s="303"/>
      <c r="AC110" s="303"/>
      <c r="AD110" s="303"/>
      <c r="AE110" s="858"/>
      <c r="AF110" s="863"/>
      <c r="AG110" s="858"/>
      <c r="AH110" s="864"/>
      <c r="AI110" s="305"/>
      <c r="AJ110" s="865"/>
      <c r="AK110" s="865"/>
      <c r="AL110" s="865"/>
      <c r="AM110" s="865"/>
      <c r="AN110" s="865"/>
      <c r="AO110" s="865"/>
      <c r="AP110" s="866"/>
      <c r="AQ110" s="867"/>
      <c r="AR110" s="867"/>
      <c r="AS110" s="867"/>
      <c r="AT110" s="868"/>
      <c r="AU110" s="859"/>
      <c r="AV110" s="858"/>
      <c r="AW110" s="858"/>
      <c r="AX110" s="858"/>
      <c r="AY110" s="869"/>
      <c r="AZ110" s="869"/>
      <c r="BA110" s="870"/>
      <c r="BB110" s="870"/>
      <c r="BC110" s="870"/>
      <c r="BD110" s="870"/>
      <c r="BE110" s="858"/>
      <c r="BF110" s="858"/>
      <c r="BG110" s="858"/>
      <c r="BH110" s="871"/>
      <c r="BI110" s="306"/>
      <c r="BJ110" s="872"/>
    </row>
    <row r="111" spans="1:62" s="873" customFormat="1" ht="18.75">
      <c r="A111" s="853"/>
      <c r="B111" s="854"/>
      <c r="C111" s="855"/>
      <c r="D111" s="855"/>
      <c r="E111" s="856"/>
      <c r="F111" s="856"/>
      <c r="G111" s="299"/>
      <c r="H111" s="855"/>
      <c r="I111" s="855"/>
      <c r="J111" s="855"/>
      <c r="K111" s="855"/>
      <c r="L111" s="857"/>
      <c r="M111" s="305"/>
      <c r="N111" s="858"/>
      <c r="O111" s="858"/>
      <c r="P111" s="859"/>
      <c r="Q111" s="859"/>
      <c r="R111" s="859"/>
      <c r="S111" s="858"/>
      <c r="T111" s="858"/>
      <c r="U111" s="858"/>
      <c r="V111" s="858"/>
      <c r="W111" s="860"/>
      <c r="X111" s="861"/>
      <c r="Y111" s="303"/>
      <c r="Z111" s="862"/>
      <c r="AA111" s="303"/>
      <c r="AB111" s="303"/>
      <c r="AC111" s="303"/>
      <c r="AD111" s="303"/>
      <c r="AE111" s="858"/>
      <c r="AF111" s="863"/>
      <c r="AG111" s="858"/>
      <c r="AH111" s="864"/>
      <c r="AI111" s="305"/>
      <c r="AJ111" s="865"/>
      <c r="AK111" s="865"/>
      <c r="AL111" s="865"/>
      <c r="AM111" s="865"/>
      <c r="AN111" s="865"/>
      <c r="AO111" s="865"/>
      <c r="AP111" s="866"/>
      <c r="AQ111" s="867"/>
      <c r="AR111" s="867"/>
      <c r="AS111" s="867"/>
      <c r="AT111" s="868"/>
      <c r="AU111" s="859"/>
      <c r="AV111" s="858"/>
      <c r="AW111" s="858"/>
      <c r="AX111" s="858"/>
      <c r="AY111" s="869"/>
      <c r="AZ111" s="869"/>
      <c r="BA111" s="870"/>
      <c r="BB111" s="870"/>
      <c r="BC111" s="870"/>
      <c r="BD111" s="870"/>
      <c r="BE111" s="858"/>
      <c r="BF111" s="858"/>
      <c r="BG111" s="858"/>
      <c r="BH111" s="871"/>
      <c r="BI111" s="306"/>
      <c r="BJ111" s="872"/>
    </row>
    <row r="112" spans="1:62" s="873" customFormat="1" ht="18.75">
      <c r="A112" s="853"/>
      <c r="B112" s="854"/>
      <c r="C112" s="855"/>
      <c r="D112" s="855"/>
      <c r="E112" s="856"/>
      <c r="F112" s="856"/>
      <c r="G112" s="299"/>
      <c r="H112" s="855"/>
      <c r="I112" s="855"/>
      <c r="J112" s="855"/>
      <c r="K112" s="855"/>
      <c r="L112" s="857"/>
      <c r="M112" s="305"/>
      <c r="N112" s="858"/>
      <c r="O112" s="858"/>
      <c r="P112" s="859"/>
      <c r="Q112" s="859"/>
      <c r="R112" s="859"/>
      <c r="S112" s="858"/>
      <c r="T112" s="858"/>
      <c r="U112" s="858"/>
      <c r="V112" s="858"/>
      <c r="W112" s="860"/>
      <c r="X112" s="861"/>
      <c r="Y112" s="303"/>
      <c r="Z112" s="862"/>
      <c r="AA112" s="303"/>
      <c r="AB112" s="303"/>
      <c r="AC112" s="303"/>
      <c r="AD112" s="303"/>
      <c r="AE112" s="858"/>
      <c r="AF112" s="863"/>
      <c r="AG112" s="858"/>
      <c r="AH112" s="864"/>
      <c r="AI112" s="305"/>
      <c r="AJ112" s="865"/>
      <c r="AK112" s="865"/>
      <c r="AL112" s="865"/>
      <c r="AM112" s="865"/>
      <c r="AN112" s="865"/>
      <c r="AO112" s="865"/>
      <c r="AP112" s="866"/>
      <c r="AQ112" s="867"/>
      <c r="AR112" s="867"/>
      <c r="AS112" s="867"/>
      <c r="AT112" s="868"/>
      <c r="AU112" s="859"/>
      <c r="AV112" s="858"/>
      <c r="AW112" s="858"/>
      <c r="AX112" s="858"/>
      <c r="AY112" s="869"/>
      <c r="AZ112" s="869"/>
      <c r="BA112" s="870"/>
      <c r="BB112" s="870"/>
      <c r="BC112" s="870"/>
      <c r="BD112" s="870"/>
      <c r="BE112" s="858"/>
      <c r="BF112" s="858"/>
      <c r="BG112" s="858"/>
      <c r="BH112" s="871"/>
      <c r="BI112" s="306"/>
      <c r="BJ112" s="872"/>
    </row>
    <row r="113" spans="1:62" s="873" customFormat="1" ht="18.75">
      <c r="A113" s="853"/>
      <c r="B113" s="854"/>
      <c r="C113" s="855"/>
      <c r="D113" s="855"/>
      <c r="E113" s="856"/>
      <c r="F113" s="856"/>
      <c r="G113" s="299"/>
      <c r="H113" s="855"/>
      <c r="I113" s="855"/>
      <c r="J113" s="855"/>
      <c r="K113" s="855"/>
      <c r="L113" s="857"/>
      <c r="M113" s="305"/>
      <c r="N113" s="858"/>
      <c r="O113" s="858"/>
      <c r="P113" s="859"/>
      <c r="Q113" s="859"/>
      <c r="R113" s="859"/>
      <c r="S113" s="858"/>
      <c r="T113" s="858"/>
      <c r="U113" s="858"/>
      <c r="V113" s="858"/>
      <c r="W113" s="860"/>
      <c r="X113" s="861"/>
      <c r="Y113" s="303"/>
      <c r="Z113" s="862"/>
      <c r="AA113" s="303"/>
      <c r="AB113" s="303"/>
      <c r="AC113" s="303"/>
      <c r="AD113" s="303"/>
      <c r="AE113" s="858"/>
      <c r="AF113" s="863"/>
      <c r="AG113" s="858"/>
      <c r="AH113" s="864"/>
      <c r="AI113" s="305"/>
      <c r="AJ113" s="865"/>
      <c r="AK113" s="865"/>
      <c r="AL113" s="865"/>
      <c r="AM113" s="865"/>
      <c r="AN113" s="865"/>
      <c r="AO113" s="865"/>
      <c r="AP113" s="866"/>
      <c r="AQ113" s="867"/>
      <c r="AR113" s="867"/>
      <c r="AS113" s="867"/>
      <c r="AT113" s="868"/>
      <c r="AU113" s="859"/>
      <c r="AV113" s="858"/>
      <c r="AW113" s="858"/>
      <c r="AX113" s="858"/>
      <c r="AY113" s="869"/>
      <c r="AZ113" s="869"/>
      <c r="BA113" s="870"/>
      <c r="BB113" s="870"/>
      <c r="BC113" s="870"/>
      <c r="BD113" s="870"/>
      <c r="BE113" s="858"/>
      <c r="BF113" s="858"/>
      <c r="BG113" s="858"/>
      <c r="BH113" s="871"/>
      <c r="BI113" s="306"/>
      <c r="BJ113" s="872"/>
    </row>
    <row r="114" spans="1:62" s="873" customFormat="1" ht="18.75">
      <c r="A114" s="853"/>
      <c r="B114" s="854"/>
      <c r="C114" s="855"/>
      <c r="D114" s="855"/>
      <c r="E114" s="856"/>
      <c r="F114" s="856"/>
      <c r="G114" s="299"/>
      <c r="H114" s="855"/>
      <c r="I114" s="855"/>
      <c r="J114" s="855"/>
      <c r="K114" s="855"/>
      <c r="L114" s="857"/>
      <c r="M114" s="305"/>
      <c r="N114" s="858"/>
      <c r="O114" s="858"/>
      <c r="P114" s="859"/>
      <c r="Q114" s="859"/>
      <c r="R114" s="859"/>
      <c r="S114" s="858"/>
      <c r="T114" s="858"/>
      <c r="U114" s="858"/>
      <c r="V114" s="858"/>
      <c r="W114" s="860"/>
      <c r="X114" s="861"/>
      <c r="Y114" s="303"/>
      <c r="Z114" s="862"/>
      <c r="AA114" s="303"/>
      <c r="AB114" s="303"/>
      <c r="AC114" s="303"/>
      <c r="AD114" s="303"/>
      <c r="AE114" s="858"/>
      <c r="AF114" s="863"/>
      <c r="AG114" s="858"/>
      <c r="AH114" s="864"/>
      <c r="AI114" s="305"/>
      <c r="AJ114" s="865"/>
      <c r="AK114" s="865"/>
      <c r="AL114" s="865"/>
      <c r="AM114" s="865"/>
      <c r="AN114" s="865"/>
      <c r="AO114" s="865"/>
      <c r="AP114" s="866"/>
      <c r="AQ114" s="867"/>
      <c r="AR114" s="867"/>
      <c r="AS114" s="867"/>
      <c r="AT114" s="868"/>
      <c r="AU114" s="859"/>
      <c r="AV114" s="858"/>
      <c r="AW114" s="858"/>
      <c r="AX114" s="858"/>
      <c r="AY114" s="869"/>
      <c r="AZ114" s="869"/>
      <c r="BA114" s="870"/>
      <c r="BB114" s="870"/>
      <c r="BC114" s="870"/>
      <c r="BD114" s="870"/>
      <c r="BE114" s="858"/>
      <c r="BF114" s="858"/>
      <c r="BG114" s="858"/>
      <c r="BH114" s="871"/>
      <c r="BI114" s="306"/>
      <c r="BJ114" s="872"/>
    </row>
    <row r="115" spans="1:62" s="873" customFormat="1" ht="18.75">
      <c r="A115" s="853"/>
      <c r="B115" s="854"/>
      <c r="C115" s="855"/>
      <c r="D115" s="855"/>
      <c r="E115" s="856"/>
      <c r="F115" s="856"/>
      <c r="G115" s="299"/>
      <c r="H115" s="855"/>
      <c r="I115" s="855"/>
      <c r="J115" s="855"/>
      <c r="K115" s="855"/>
      <c r="L115" s="857"/>
      <c r="M115" s="305"/>
      <c r="N115" s="858"/>
      <c r="O115" s="858"/>
      <c r="P115" s="859"/>
      <c r="Q115" s="859"/>
      <c r="R115" s="859"/>
      <c r="S115" s="858"/>
      <c r="T115" s="858"/>
      <c r="U115" s="858"/>
      <c r="V115" s="858"/>
      <c r="W115" s="860"/>
      <c r="X115" s="861"/>
      <c r="Y115" s="303"/>
      <c r="Z115" s="862"/>
      <c r="AA115" s="303"/>
      <c r="AB115" s="303"/>
      <c r="AC115" s="303"/>
      <c r="AD115" s="303"/>
      <c r="AE115" s="858"/>
      <c r="AF115" s="863"/>
      <c r="AG115" s="858"/>
      <c r="AH115" s="864"/>
      <c r="AI115" s="305"/>
      <c r="AJ115" s="865"/>
      <c r="AK115" s="865"/>
      <c r="AL115" s="865"/>
      <c r="AM115" s="865"/>
      <c r="AN115" s="865"/>
      <c r="AO115" s="865"/>
      <c r="AP115" s="866"/>
      <c r="AQ115" s="867"/>
      <c r="AR115" s="867"/>
      <c r="AS115" s="867"/>
      <c r="AT115" s="868"/>
      <c r="AU115" s="859"/>
      <c r="AV115" s="858"/>
      <c r="AW115" s="858"/>
      <c r="AX115" s="858"/>
      <c r="AY115" s="869"/>
      <c r="AZ115" s="869"/>
      <c r="BA115" s="870"/>
      <c r="BB115" s="870"/>
      <c r="BC115" s="870"/>
      <c r="BD115" s="870"/>
      <c r="BE115" s="858"/>
      <c r="BF115" s="858"/>
      <c r="BG115" s="858"/>
      <c r="BH115" s="871"/>
      <c r="BI115" s="306"/>
      <c r="BJ115" s="872"/>
    </row>
    <row r="116" spans="1:62" s="873" customFormat="1" ht="18.75">
      <c r="A116" s="853"/>
      <c r="B116" s="854"/>
      <c r="C116" s="855"/>
      <c r="D116" s="855"/>
      <c r="E116" s="856"/>
      <c r="F116" s="856"/>
      <c r="G116" s="299"/>
      <c r="H116" s="855"/>
      <c r="I116" s="855"/>
      <c r="J116" s="855"/>
      <c r="K116" s="855"/>
      <c r="L116" s="857"/>
      <c r="M116" s="305"/>
      <c r="N116" s="858"/>
      <c r="O116" s="858"/>
      <c r="P116" s="859"/>
      <c r="Q116" s="859"/>
      <c r="R116" s="859"/>
      <c r="S116" s="858"/>
      <c r="T116" s="858"/>
      <c r="U116" s="858"/>
      <c r="V116" s="858"/>
      <c r="W116" s="860"/>
      <c r="X116" s="861"/>
      <c r="Y116" s="303"/>
      <c r="Z116" s="862"/>
      <c r="AA116" s="303"/>
      <c r="AB116" s="303"/>
      <c r="AC116" s="303"/>
      <c r="AD116" s="303"/>
      <c r="AE116" s="858"/>
      <c r="AF116" s="863"/>
      <c r="AG116" s="858"/>
      <c r="AH116" s="864"/>
      <c r="AI116" s="305"/>
      <c r="AJ116" s="865"/>
      <c r="AK116" s="865"/>
      <c r="AL116" s="865"/>
      <c r="AM116" s="865"/>
      <c r="AN116" s="865"/>
      <c r="AO116" s="865"/>
      <c r="AP116" s="866"/>
      <c r="AQ116" s="867"/>
      <c r="AR116" s="867"/>
      <c r="AS116" s="867"/>
      <c r="AT116" s="868"/>
      <c r="AU116" s="859"/>
      <c r="AV116" s="858"/>
      <c r="AW116" s="858"/>
      <c r="AX116" s="858"/>
      <c r="AY116" s="869"/>
      <c r="AZ116" s="869"/>
      <c r="BA116" s="870"/>
      <c r="BB116" s="870"/>
      <c r="BC116" s="870"/>
      <c r="BD116" s="870"/>
      <c r="BE116" s="858"/>
      <c r="BF116" s="858"/>
      <c r="BG116" s="858"/>
      <c r="BH116" s="871"/>
      <c r="BI116" s="306"/>
      <c r="BJ116" s="872"/>
    </row>
    <row r="117" spans="1:62" s="873" customFormat="1" ht="18.75">
      <c r="A117" s="853"/>
      <c r="B117" s="854"/>
      <c r="C117" s="855"/>
      <c r="D117" s="855"/>
      <c r="E117" s="856"/>
      <c r="F117" s="856"/>
      <c r="G117" s="299"/>
      <c r="H117" s="855"/>
      <c r="I117" s="855"/>
      <c r="J117" s="855"/>
      <c r="K117" s="855"/>
      <c r="L117" s="857"/>
      <c r="M117" s="305"/>
      <c r="N117" s="858"/>
      <c r="O117" s="858"/>
      <c r="P117" s="859"/>
      <c r="Q117" s="859"/>
      <c r="R117" s="859"/>
      <c r="S117" s="858"/>
      <c r="T117" s="858"/>
      <c r="U117" s="858"/>
      <c r="V117" s="858"/>
      <c r="W117" s="860"/>
      <c r="X117" s="861"/>
      <c r="Y117" s="303"/>
      <c r="Z117" s="862"/>
      <c r="AA117" s="303"/>
      <c r="AB117" s="303"/>
      <c r="AC117" s="303"/>
      <c r="AD117" s="303"/>
      <c r="AE117" s="858"/>
      <c r="AF117" s="863"/>
      <c r="AG117" s="858"/>
      <c r="AH117" s="864"/>
      <c r="AI117" s="305"/>
      <c r="AJ117" s="865"/>
      <c r="AK117" s="865"/>
      <c r="AL117" s="865"/>
      <c r="AM117" s="865"/>
      <c r="AN117" s="865"/>
      <c r="AO117" s="865"/>
      <c r="AP117" s="866"/>
      <c r="AQ117" s="867"/>
      <c r="AR117" s="867"/>
      <c r="AS117" s="867"/>
      <c r="AT117" s="868"/>
      <c r="AU117" s="859"/>
      <c r="AV117" s="858"/>
      <c r="AW117" s="858"/>
      <c r="AX117" s="858"/>
      <c r="AY117" s="869"/>
      <c r="AZ117" s="869"/>
      <c r="BA117" s="870"/>
      <c r="BB117" s="870"/>
      <c r="BC117" s="870"/>
      <c r="BD117" s="870"/>
      <c r="BE117" s="858"/>
      <c r="BF117" s="858"/>
      <c r="BG117" s="858"/>
      <c r="BH117" s="871"/>
      <c r="BI117" s="306"/>
      <c r="BJ117" s="872"/>
    </row>
    <row r="118" spans="1:62" s="873" customFormat="1" ht="18.75">
      <c r="A118" s="853"/>
      <c r="B118" s="854"/>
      <c r="C118" s="855"/>
      <c r="D118" s="855"/>
      <c r="E118" s="856"/>
      <c r="F118" s="856"/>
      <c r="G118" s="299"/>
      <c r="H118" s="855"/>
      <c r="I118" s="855"/>
      <c r="J118" s="855"/>
      <c r="K118" s="855"/>
      <c r="L118" s="857"/>
      <c r="M118" s="305"/>
      <c r="N118" s="858"/>
      <c r="O118" s="858"/>
      <c r="P118" s="859"/>
      <c r="Q118" s="859"/>
      <c r="R118" s="859"/>
      <c r="S118" s="858"/>
      <c r="T118" s="858"/>
      <c r="U118" s="858"/>
      <c r="V118" s="858"/>
      <c r="W118" s="860"/>
      <c r="X118" s="861"/>
      <c r="Y118" s="303"/>
      <c r="Z118" s="862"/>
      <c r="AA118" s="303"/>
      <c r="AB118" s="303"/>
      <c r="AC118" s="303"/>
      <c r="AD118" s="303"/>
      <c r="AE118" s="858"/>
      <c r="AF118" s="863"/>
      <c r="AG118" s="858"/>
      <c r="AH118" s="864"/>
      <c r="AI118" s="305"/>
      <c r="AJ118" s="865"/>
      <c r="AK118" s="865"/>
      <c r="AL118" s="865"/>
      <c r="AM118" s="865"/>
      <c r="AN118" s="865"/>
      <c r="AO118" s="865"/>
      <c r="AP118" s="866"/>
      <c r="AQ118" s="867"/>
      <c r="AR118" s="867"/>
      <c r="AS118" s="867"/>
      <c r="AT118" s="868"/>
      <c r="AU118" s="859"/>
      <c r="AV118" s="858"/>
      <c r="AW118" s="858"/>
      <c r="AX118" s="858"/>
      <c r="AY118" s="869"/>
      <c r="AZ118" s="869"/>
      <c r="BA118" s="870"/>
      <c r="BB118" s="870"/>
      <c r="BC118" s="870"/>
      <c r="BD118" s="870"/>
      <c r="BE118" s="858"/>
      <c r="BF118" s="858"/>
      <c r="BG118" s="858"/>
      <c r="BH118" s="871"/>
      <c r="BI118" s="306"/>
      <c r="BJ118" s="872"/>
    </row>
    <row r="119" spans="1:62" s="873" customFormat="1" ht="18.75">
      <c r="A119" s="853"/>
      <c r="B119" s="854"/>
      <c r="C119" s="855"/>
      <c r="D119" s="855"/>
      <c r="E119" s="856"/>
      <c r="F119" s="856"/>
      <c r="G119" s="299"/>
      <c r="H119" s="855"/>
      <c r="I119" s="855"/>
      <c r="J119" s="855"/>
      <c r="K119" s="855"/>
      <c r="L119" s="857"/>
      <c r="M119" s="305"/>
      <c r="N119" s="858"/>
      <c r="O119" s="858"/>
      <c r="P119" s="859"/>
      <c r="Q119" s="859"/>
      <c r="R119" s="859"/>
      <c r="S119" s="858"/>
      <c r="T119" s="858"/>
      <c r="U119" s="858"/>
      <c r="V119" s="858"/>
      <c r="W119" s="860"/>
      <c r="X119" s="861"/>
      <c r="Y119" s="303"/>
      <c r="Z119" s="862"/>
      <c r="AA119" s="303"/>
      <c r="AB119" s="303"/>
      <c r="AC119" s="303"/>
      <c r="AD119" s="303"/>
      <c r="AE119" s="858"/>
      <c r="AF119" s="863"/>
      <c r="AG119" s="858"/>
      <c r="AH119" s="864"/>
      <c r="AI119" s="305"/>
      <c r="AJ119" s="865"/>
      <c r="AK119" s="865"/>
      <c r="AL119" s="865"/>
      <c r="AM119" s="865"/>
      <c r="AN119" s="865"/>
      <c r="AO119" s="865"/>
      <c r="AP119" s="866"/>
      <c r="AQ119" s="867"/>
      <c r="AR119" s="867"/>
      <c r="AS119" s="867"/>
      <c r="AT119" s="868"/>
      <c r="AU119" s="859"/>
      <c r="AV119" s="858"/>
      <c r="AW119" s="858"/>
      <c r="AX119" s="858"/>
      <c r="AY119" s="869"/>
      <c r="AZ119" s="869"/>
      <c r="BA119" s="870"/>
      <c r="BB119" s="870"/>
      <c r="BC119" s="870"/>
      <c r="BD119" s="870"/>
      <c r="BE119" s="858"/>
      <c r="BF119" s="858"/>
      <c r="BG119" s="858"/>
      <c r="BH119" s="871"/>
      <c r="BI119" s="306"/>
      <c r="BJ119" s="872"/>
    </row>
    <row r="120" spans="1:62" s="873" customFormat="1" ht="18.75">
      <c r="A120" s="853"/>
      <c r="B120" s="854"/>
      <c r="C120" s="855"/>
      <c r="D120" s="855"/>
      <c r="E120" s="856"/>
      <c r="F120" s="856"/>
      <c r="G120" s="299"/>
      <c r="H120" s="855"/>
      <c r="I120" s="855"/>
      <c r="J120" s="855"/>
      <c r="K120" s="855"/>
      <c r="L120" s="857"/>
      <c r="M120" s="305"/>
      <c r="N120" s="858"/>
      <c r="O120" s="858"/>
      <c r="P120" s="859"/>
      <c r="Q120" s="859"/>
      <c r="R120" s="859"/>
      <c r="S120" s="858"/>
      <c r="T120" s="858"/>
      <c r="U120" s="858"/>
      <c r="V120" s="858"/>
      <c r="W120" s="860"/>
      <c r="X120" s="861"/>
      <c r="Y120" s="303"/>
      <c r="Z120" s="862"/>
      <c r="AA120" s="303"/>
      <c r="AB120" s="303"/>
      <c r="AC120" s="303"/>
      <c r="AD120" s="303"/>
      <c r="AE120" s="858"/>
      <c r="AF120" s="863"/>
      <c r="AG120" s="858"/>
      <c r="AH120" s="864"/>
      <c r="AI120" s="305"/>
      <c r="AJ120" s="865"/>
      <c r="AK120" s="865"/>
      <c r="AL120" s="865"/>
      <c r="AM120" s="865"/>
      <c r="AN120" s="865"/>
      <c r="AO120" s="865"/>
      <c r="AP120" s="866"/>
      <c r="AQ120" s="867"/>
      <c r="AR120" s="867"/>
      <c r="AS120" s="867"/>
      <c r="AT120" s="868"/>
      <c r="AU120" s="859"/>
      <c r="AV120" s="858"/>
      <c r="AW120" s="858"/>
      <c r="AX120" s="858"/>
      <c r="AY120" s="869"/>
      <c r="AZ120" s="869"/>
      <c r="BA120" s="870"/>
      <c r="BB120" s="870"/>
      <c r="BC120" s="870"/>
      <c r="BD120" s="870"/>
      <c r="BE120" s="858"/>
      <c r="BF120" s="858"/>
      <c r="BG120" s="858"/>
      <c r="BH120" s="871"/>
      <c r="BI120" s="306"/>
      <c r="BJ120" s="872"/>
    </row>
    <row r="121" spans="1:62" s="873" customFormat="1" ht="18.75">
      <c r="A121" s="853"/>
      <c r="B121" s="854"/>
      <c r="C121" s="855"/>
      <c r="D121" s="855"/>
      <c r="E121" s="856"/>
      <c r="F121" s="856"/>
      <c r="G121" s="299"/>
      <c r="H121" s="855"/>
      <c r="I121" s="855"/>
      <c r="J121" s="855"/>
      <c r="K121" s="855"/>
      <c r="L121" s="857"/>
      <c r="M121" s="305"/>
      <c r="N121" s="858"/>
      <c r="O121" s="858"/>
      <c r="P121" s="859"/>
      <c r="Q121" s="859"/>
      <c r="R121" s="859"/>
      <c r="S121" s="858"/>
      <c r="T121" s="858"/>
      <c r="U121" s="858"/>
      <c r="V121" s="858"/>
      <c r="W121" s="860"/>
      <c r="X121" s="861"/>
      <c r="Y121" s="303"/>
      <c r="Z121" s="862"/>
      <c r="AA121" s="303"/>
      <c r="AB121" s="303"/>
      <c r="AC121" s="303"/>
      <c r="AD121" s="303"/>
      <c r="AE121" s="858"/>
      <c r="AF121" s="863"/>
      <c r="AG121" s="858"/>
      <c r="AH121" s="864"/>
      <c r="AI121" s="305"/>
      <c r="AJ121" s="865"/>
      <c r="AK121" s="865"/>
      <c r="AL121" s="865"/>
      <c r="AM121" s="865"/>
      <c r="AN121" s="865"/>
      <c r="AO121" s="865"/>
      <c r="AP121" s="866"/>
      <c r="AQ121" s="867"/>
      <c r="AR121" s="867"/>
      <c r="AS121" s="867"/>
      <c r="AT121" s="868"/>
      <c r="AU121" s="859"/>
      <c r="AV121" s="858"/>
      <c r="AW121" s="858"/>
      <c r="AX121" s="858"/>
      <c r="AY121" s="869"/>
      <c r="AZ121" s="869"/>
      <c r="BA121" s="870"/>
      <c r="BB121" s="870"/>
      <c r="BC121" s="870"/>
      <c r="BD121" s="870"/>
      <c r="BE121" s="858"/>
      <c r="BF121" s="858"/>
      <c r="BG121" s="858"/>
      <c r="BH121" s="871"/>
      <c r="BI121" s="306"/>
      <c r="BJ121" s="872"/>
    </row>
    <row r="122" spans="1:62" s="873" customFormat="1" ht="18.75">
      <c r="A122" s="853"/>
      <c r="B122" s="854"/>
      <c r="C122" s="855"/>
      <c r="D122" s="855"/>
      <c r="E122" s="856"/>
      <c r="F122" s="856"/>
      <c r="G122" s="299"/>
      <c r="H122" s="855"/>
      <c r="I122" s="855"/>
      <c r="J122" s="855"/>
      <c r="K122" s="855"/>
      <c r="L122" s="857"/>
      <c r="M122" s="305"/>
      <c r="N122" s="858"/>
      <c r="O122" s="858"/>
      <c r="P122" s="859"/>
      <c r="Q122" s="859"/>
      <c r="R122" s="859"/>
      <c r="S122" s="858"/>
      <c r="T122" s="858"/>
      <c r="U122" s="858"/>
      <c r="V122" s="858"/>
      <c r="W122" s="860"/>
      <c r="X122" s="861"/>
      <c r="Y122" s="303"/>
      <c r="Z122" s="862"/>
      <c r="AA122" s="303"/>
      <c r="AB122" s="303"/>
      <c r="AC122" s="303"/>
      <c r="AD122" s="303"/>
      <c r="AE122" s="858"/>
      <c r="AF122" s="863"/>
      <c r="AG122" s="858"/>
      <c r="AH122" s="864"/>
      <c r="AI122" s="305"/>
      <c r="AJ122" s="865"/>
      <c r="AK122" s="865"/>
      <c r="AL122" s="865"/>
      <c r="AM122" s="865"/>
      <c r="AN122" s="865"/>
      <c r="AO122" s="865"/>
      <c r="AP122" s="866"/>
      <c r="AQ122" s="867"/>
      <c r="AR122" s="867"/>
      <c r="AS122" s="867"/>
      <c r="AT122" s="868"/>
      <c r="AU122" s="859"/>
      <c r="AV122" s="858"/>
      <c r="AW122" s="858"/>
      <c r="AX122" s="858"/>
      <c r="AY122" s="869"/>
      <c r="AZ122" s="869"/>
      <c r="BA122" s="870"/>
      <c r="BB122" s="870"/>
      <c r="BC122" s="870"/>
      <c r="BD122" s="870"/>
      <c r="BE122" s="858"/>
      <c r="BF122" s="858"/>
      <c r="BG122" s="858"/>
      <c r="BH122" s="871"/>
      <c r="BI122" s="306"/>
      <c r="BJ122" s="872"/>
    </row>
    <row r="123" spans="1:62" s="873" customFormat="1" ht="18.75">
      <c r="A123" s="853"/>
      <c r="B123" s="854"/>
      <c r="C123" s="855"/>
      <c r="D123" s="855"/>
      <c r="E123" s="856"/>
      <c r="F123" s="856"/>
      <c r="G123" s="299"/>
      <c r="H123" s="855"/>
      <c r="I123" s="855"/>
      <c r="J123" s="855"/>
      <c r="K123" s="855"/>
      <c r="L123" s="857"/>
      <c r="M123" s="305"/>
      <c r="N123" s="858"/>
      <c r="O123" s="858"/>
      <c r="P123" s="859"/>
      <c r="Q123" s="859"/>
      <c r="R123" s="859"/>
      <c r="S123" s="858"/>
      <c r="T123" s="858"/>
      <c r="U123" s="858"/>
      <c r="V123" s="858"/>
      <c r="W123" s="860"/>
      <c r="X123" s="861"/>
      <c r="Y123" s="303"/>
      <c r="Z123" s="862"/>
      <c r="AA123" s="303"/>
      <c r="AB123" s="303"/>
      <c r="AC123" s="303"/>
      <c r="AD123" s="303"/>
      <c r="AE123" s="858"/>
      <c r="AF123" s="863"/>
      <c r="AG123" s="858"/>
      <c r="AH123" s="864"/>
      <c r="AI123" s="305"/>
      <c r="AJ123" s="865"/>
      <c r="AK123" s="865"/>
      <c r="AL123" s="865"/>
      <c r="AM123" s="865"/>
      <c r="AN123" s="865"/>
      <c r="AO123" s="865"/>
      <c r="AP123" s="866"/>
      <c r="AQ123" s="867"/>
      <c r="AR123" s="867"/>
      <c r="AS123" s="867"/>
      <c r="AT123" s="868"/>
      <c r="AU123" s="859"/>
      <c r="AV123" s="858"/>
      <c r="AW123" s="858"/>
      <c r="AX123" s="858"/>
      <c r="AY123" s="869"/>
      <c r="AZ123" s="869"/>
      <c r="BA123" s="870"/>
      <c r="BB123" s="870"/>
      <c r="BC123" s="870"/>
      <c r="BD123" s="870"/>
      <c r="BE123" s="858"/>
      <c r="BF123" s="858"/>
      <c r="BG123" s="858"/>
      <c r="BH123" s="871"/>
      <c r="BI123" s="306"/>
      <c r="BJ123" s="872"/>
    </row>
    <row r="124" spans="1:62" s="873" customFormat="1" ht="18.75">
      <c r="A124" s="853"/>
      <c r="B124" s="854"/>
      <c r="C124" s="855"/>
      <c r="D124" s="855"/>
      <c r="E124" s="856"/>
      <c r="F124" s="856"/>
      <c r="G124" s="299"/>
      <c r="H124" s="855"/>
      <c r="I124" s="855"/>
      <c r="J124" s="855"/>
      <c r="K124" s="855"/>
      <c r="L124" s="857"/>
      <c r="M124" s="305"/>
      <c r="N124" s="858"/>
      <c r="O124" s="858"/>
      <c r="P124" s="859"/>
      <c r="Q124" s="859"/>
      <c r="R124" s="859"/>
      <c r="S124" s="858"/>
      <c r="T124" s="858"/>
      <c r="U124" s="858"/>
      <c r="V124" s="858"/>
      <c r="W124" s="860"/>
      <c r="X124" s="861"/>
      <c r="Y124" s="303"/>
      <c r="Z124" s="862"/>
      <c r="AA124" s="303"/>
      <c r="AB124" s="303"/>
      <c r="AC124" s="303"/>
      <c r="AD124" s="303"/>
      <c r="AE124" s="858"/>
      <c r="AF124" s="863"/>
      <c r="AG124" s="858"/>
      <c r="AH124" s="864"/>
      <c r="AI124" s="305"/>
      <c r="AJ124" s="865"/>
      <c r="AK124" s="865"/>
      <c r="AL124" s="865"/>
      <c r="AM124" s="865"/>
      <c r="AN124" s="865"/>
      <c r="AO124" s="865"/>
      <c r="AP124" s="866"/>
      <c r="AQ124" s="867"/>
      <c r="AR124" s="867"/>
      <c r="AS124" s="867"/>
      <c r="AT124" s="868"/>
      <c r="AU124" s="859"/>
      <c r="AV124" s="858"/>
      <c r="AW124" s="858"/>
      <c r="AX124" s="858"/>
      <c r="AY124" s="869"/>
      <c r="AZ124" s="869"/>
      <c r="BA124" s="870"/>
      <c r="BB124" s="870"/>
      <c r="BC124" s="870"/>
      <c r="BD124" s="870"/>
      <c r="BE124" s="858"/>
      <c r="BF124" s="858"/>
      <c r="BG124" s="858"/>
      <c r="BH124" s="871"/>
      <c r="BI124" s="306"/>
      <c r="BJ124" s="872"/>
    </row>
    <row r="125" spans="1:62" s="873" customFormat="1" ht="18.75">
      <c r="A125" s="853"/>
      <c r="B125" s="854"/>
      <c r="C125" s="855"/>
      <c r="D125" s="855"/>
      <c r="E125" s="856"/>
      <c r="F125" s="856"/>
      <c r="G125" s="299"/>
      <c r="H125" s="855"/>
      <c r="I125" s="855"/>
      <c r="J125" s="855"/>
      <c r="K125" s="855"/>
      <c r="L125" s="857"/>
      <c r="M125" s="305"/>
      <c r="N125" s="858"/>
      <c r="O125" s="858"/>
      <c r="P125" s="859"/>
      <c r="Q125" s="859"/>
      <c r="R125" s="859"/>
      <c r="S125" s="858"/>
      <c r="T125" s="858"/>
      <c r="U125" s="858"/>
      <c r="V125" s="858"/>
      <c r="W125" s="860"/>
      <c r="X125" s="861"/>
      <c r="Y125" s="303"/>
      <c r="Z125" s="862"/>
      <c r="AA125" s="303"/>
      <c r="AB125" s="303"/>
      <c r="AC125" s="303"/>
      <c r="AD125" s="303"/>
      <c r="AE125" s="858"/>
      <c r="AF125" s="863"/>
      <c r="AG125" s="858"/>
      <c r="AH125" s="864"/>
      <c r="AI125" s="305"/>
      <c r="AJ125" s="865"/>
      <c r="AK125" s="865"/>
      <c r="AL125" s="865"/>
      <c r="AM125" s="865"/>
      <c r="AN125" s="865"/>
      <c r="AO125" s="865"/>
      <c r="AP125" s="866"/>
      <c r="AQ125" s="867"/>
      <c r="AR125" s="867"/>
      <c r="AS125" s="867"/>
      <c r="AT125" s="868"/>
      <c r="AU125" s="859"/>
      <c r="AV125" s="858"/>
      <c r="AW125" s="858"/>
      <c r="AX125" s="858"/>
      <c r="AY125" s="869"/>
      <c r="AZ125" s="869"/>
      <c r="BA125" s="870"/>
      <c r="BB125" s="870"/>
      <c r="BC125" s="870"/>
      <c r="BD125" s="870"/>
      <c r="BE125" s="858"/>
      <c r="BF125" s="858"/>
      <c r="BG125" s="858"/>
      <c r="BH125" s="871"/>
      <c r="BI125" s="306"/>
      <c r="BJ125" s="872"/>
    </row>
    <row r="126" spans="1:62" s="873" customFormat="1" ht="18.75">
      <c r="A126" s="853"/>
      <c r="B126" s="854"/>
      <c r="C126" s="855"/>
      <c r="D126" s="855"/>
      <c r="E126" s="856"/>
      <c r="F126" s="856"/>
      <c r="G126" s="299"/>
      <c r="H126" s="855"/>
      <c r="I126" s="855"/>
      <c r="J126" s="855"/>
      <c r="K126" s="855"/>
      <c r="L126" s="857"/>
      <c r="M126" s="305"/>
      <c r="N126" s="858"/>
      <c r="O126" s="858"/>
      <c r="P126" s="859"/>
      <c r="Q126" s="859"/>
      <c r="R126" s="859"/>
      <c r="S126" s="858"/>
      <c r="T126" s="858"/>
      <c r="U126" s="858"/>
      <c r="V126" s="858"/>
      <c r="W126" s="860"/>
      <c r="X126" s="861"/>
      <c r="Y126" s="303"/>
      <c r="Z126" s="862"/>
      <c r="AA126" s="303"/>
      <c r="AB126" s="303"/>
      <c r="AC126" s="303"/>
      <c r="AD126" s="303"/>
      <c r="AE126" s="858"/>
      <c r="AF126" s="863"/>
      <c r="AG126" s="858"/>
      <c r="AH126" s="864"/>
      <c r="AI126" s="305"/>
      <c r="AJ126" s="865"/>
      <c r="AK126" s="865"/>
      <c r="AL126" s="865"/>
      <c r="AM126" s="865"/>
      <c r="AN126" s="865"/>
      <c r="AO126" s="865"/>
      <c r="AP126" s="866"/>
      <c r="AQ126" s="867"/>
      <c r="AR126" s="867"/>
      <c r="AS126" s="867"/>
      <c r="AT126" s="868"/>
      <c r="AU126" s="859"/>
      <c r="AV126" s="858"/>
      <c r="AW126" s="858"/>
      <c r="AX126" s="858"/>
      <c r="AY126" s="869"/>
      <c r="AZ126" s="869"/>
      <c r="BA126" s="870"/>
      <c r="BB126" s="870"/>
      <c r="BC126" s="870"/>
      <c r="BD126" s="870"/>
      <c r="BE126" s="858"/>
      <c r="BF126" s="858"/>
      <c r="BG126" s="858"/>
      <c r="BH126" s="871"/>
      <c r="BI126" s="306"/>
      <c r="BJ126" s="872"/>
    </row>
    <row r="127" spans="1:62" s="873" customFormat="1" ht="18.75">
      <c r="A127" s="853"/>
      <c r="B127" s="854"/>
      <c r="C127" s="855"/>
      <c r="D127" s="855"/>
      <c r="E127" s="856"/>
      <c r="F127" s="856"/>
      <c r="G127" s="299"/>
      <c r="H127" s="855"/>
      <c r="I127" s="855"/>
      <c r="J127" s="855"/>
      <c r="K127" s="855"/>
      <c r="L127" s="857"/>
      <c r="M127" s="305"/>
      <c r="N127" s="858"/>
      <c r="O127" s="858"/>
      <c r="P127" s="859"/>
      <c r="Q127" s="859"/>
      <c r="R127" s="859"/>
      <c r="S127" s="858"/>
      <c r="T127" s="858"/>
      <c r="U127" s="858"/>
      <c r="V127" s="858"/>
      <c r="W127" s="860"/>
      <c r="X127" s="861"/>
      <c r="Y127" s="303"/>
      <c r="Z127" s="862"/>
      <c r="AA127" s="303"/>
      <c r="AB127" s="303"/>
      <c r="AC127" s="303"/>
      <c r="AD127" s="303"/>
      <c r="AE127" s="858"/>
      <c r="AF127" s="863"/>
      <c r="AG127" s="858"/>
      <c r="AH127" s="864"/>
      <c r="AI127" s="305"/>
      <c r="AJ127" s="865"/>
      <c r="AK127" s="865"/>
      <c r="AL127" s="865"/>
      <c r="AM127" s="865"/>
      <c r="AN127" s="865"/>
      <c r="AO127" s="865"/>
      <c r="AP127" s="866"/>
      <c r="AQ127" s="867"/>
      <c r="AR127" s="867"/>
      <c r="AS127" s="867"/>
      <c r="AT127" s="868"/>
      <c r="AU127" s="859"/>
      <c r="AV127" s="858"/>
      <c r="AW127" s="858"/>
      <c r="AX127" s="858"/>
      <c r="AY127" s="869"/>
      <c r="AZ127" s="869"/>
      <c r="BA127" s="870"/>
      <c r="BB127" s="870"/>
      <c r="BC127" s="870"/>
      <c r="BD127" s="870"/>
      <c r="BE127" s="858"/>
      <c r="BF127" s="858"/>
      <c r="BG127" s="858"/>
      <c r="BH127" s="871"/>
      <c r="BI127" s="306"/>
      <c r="BJ127" s="872"/>
    </row>
    <row r="128" spans="1:62" s="873" customFormat="1" ht="18.75">
      <c r="A128" s="853"/>
      <c r="B128" s="854"/>
      <c r="C128" s="855"/>
      <c r="D128" s="855"/>
      <c r="E128" s="856"/>
      <c r="F128" s="856"/>
      <c r="G128" s="299"/>
      <c r="H128" s="855"/>
      <c r="I128" s="855"/>
      <c r="J128" s="855"/>
      <c r="K128" s="855"/>
      <c r="L128" s="857"/>
      <c r="M128" s="305"/>
      <c r="N128" s="858"/>
      <c r="O128" s="858"/>
      <c r="P128" s="859"/>
      <c r="Q128" s="859"/>
      <c r="R128" s="859"/>
      <c r="S128" s="858"/>
      <c r="T128" s="858"/>
      <c r="U128" s="858"/>
      <c r="V128" s="858"/>
      <c r="W128" s="860"/>
      <c r="X128" s="861"/>
      <c r="Y128" s="303"/>
      <c r="Z128" s="862"/>
      <c r="AA128" s="303"/>
      <c r="AB128" s="303"/>
      <c r="AC128" s="303"/>
      <c r="AD128" s="303"/>
      <c r="AE128" s="858"/>
      <c r="AF128" s="863"/>
      <c r="AG128" s="858"/>
      <c r="AH128" s="864"/>
      <c r="AI128" s="305"/>
      <c r="AJ128" s="865"/>
      <c r="AK128" s="865"/>
      <c r="AL128" s="865"/>
      <c r="AM128" s="865"/>
      <c r="AN128" s="865"/>
      <c r="AO128" s="865"/>
      <c r="AP128" s="866"/>
      <c r="AQ128" s="867"/>
      <c r="AR128" s="867"/>
      <c r="AS128" s="867"/>
      <c r="AT128" s="868"/>
      <c r="AU128" s="859"/>
      <c r="AV128" s="858"/>
      <c r="AW128" s="858"/>
      <c r="AX128" s="858"/>
      <c r="AY128" s="869"/>
      <c r="AZ128" s="869"/>
      <c r="BA128" s="870"/>
      <c r="BB128" s="870"/>
      <c r="BC128" s="870"/>
      <c r="BD128" s="870"/>
      <c r="BE128" s="858"/>
      <c r="BF128" s="858"/>
      <c r="BG128" s="858"/>
      <c r="BH128" s="871"/>
      <c r="BI128" s="306"/>
      <c r="BJ128" s="872"/>
    </row>
    <row r="129" spans="1:62" s="873" customFormat="1" ht="18.75">
      <c r="A129" s="853"/>
      <c r="B129" s="854"/>
      <c r="C129" s="855"/>
      <c r="D129" s="855"/>
      <c r="E129" s="856"/>
      <c r="F129" s="856"/>
      <c r="G129" s="299"/>
      <c r="H129" s="855"/>
      <c r="I129" s="855"/>
      <c r="J129" s="855"/>
      <c r="K129" s="855"/>
      <c r="L129" s="857"/>
      <c r="M129" s="305"/>
      <c r="N129" s="858"/>
      <c r="O129" s="858"/>
      <c r="P129" s="859"/>
      <c r="Q129" s="859"/>
      <c r="R129" s="859"/>
      <c r="S129" s="858"/>
      <c r="T129" s="858"/>
      <c r="U129" s="858"/>
      <c r="V129" s="858"/>
      <c r="W129" s="860"/>
      <c r="X129" s="861"/>
      <c r="Y129" s="303"/>
      <c r="Z129" s="862"/>
      <c r="AA129" s="303"/>
      <c r="AB129" s="303"/>
      <c r="AC129" s="303"/>
      <c r="AD129" s="303"/>
      <c r="AE129" s="858"/>
      <c r="AF129" s="863"/>
      <c r="AG129" s="858"/>
      <c r="AH129" s="864"/>
      <c r="AI129" s="305"/>
      <c r="AJ129" s="865"/>
      <c r="AK129" s="865"/>
      <c r="AL129" s="865"/>
      <c r="AM129" s="865"/>
      <c r="AN129" s="865"/>
      <c r="AO129" s="865"/>
      <c r="AP129" s="866"/>
      <c r="AQ129" s="867"/>
      <c r="AR129" s="867"/>
      <c r="AS129" s="867"/>
      <c r="AT129" s="868"/>
      <c r="AU129" s="859"/>
      <c r="AV129" s="858"/>
      <c r="AW129" s="858"/>
      <c r="AX129" s="858"/>
      <c r="AY129" s="869"/>
      <c r="AZ129" s="869"/>
      <c r="BA129" s="870"/>
      <c r="BB129" s="870"/>
      <c r="BC129" s="870"/>
      <c r="BD129" s="870"/>
      <c r="BE129" s="858"/>
      <c r="BF129" s="858"/>
      <c r="BG129" s="858"/>
      <c r="BH129" s="871"/>
      <c r="BI129" s="306"/>
      <c r="BJ129" s="872"/>
    </row>
    <row r="130" spans="1:62" s="873" customFormat="1" ht="18.75">
      <c r="A130" s="853"/>
      <c r="B130" s="854"/>
      <c r="C130" s="855"/>
      <c r="D130" s="855"/>
      <c r="E130" s="856"/>
      <c r="F130" s="856"/>
      <c r="G130" s="299"/>
      <c r="H130" s="855"/>
      <c r="I130" s="855"/>
      <c r="J130" s="855"/>
      <c r="K130" s="855"/>
      <c r="L130" s="857"/>
      <c r="M130" s="305"/>
      <c r="N130" s="858"/>
      <c r="O130" s="858"/>
      <c r="P130" s="859"/>
      <c r="Q130" s="859"/>
      <c r="R130" s="859"/>
      <c r="S130" s="858"/>
      <c r="T130" s="858"/>
      <c r="U130" s="858"/>
      <c r="V130" s="858"/>
      <c r="W130" s="860"/>
      <c r="X130" s="861"/>
      <c r="Y130" s="303"/>
      <c r="Z130" s="862"/>
      <c r="AA130" s="303"/>
      <c r="AB130" s="303"/>
      <c r="AC130" s="303"/>
      <c r="AD130" s="303"/>
      <c r="AE130" s="858"/>
      <c r="AF130" s="863"/>
      <c r="AG130" s="858"/>
      <c r="AH130" s="864"/>
      <c r="AI130" s="305"/>
      <c r="AJ130" s="865"/>
      <c r="AK130" s="865"/>
      <c r="AL130" s="865"/>
      <c r="AM130" s="865"/>
      <c r="AN130" s="865"/>
      <c r="AO130" s="865"/>
      <c r="AP130" s="866"/>
      <c r="AQ130" s="867"/>
      <c r="AR130" s="867"/>
      <c r="AS130" s="867"/>
      <c r="AT130" s="868"/>
      <c r="AU130" s="859"/>
      <c r="AV130" s="858"/>
      <c r="AW130" s="858"/>
      <c r="AX130" s="858"/>
      <c r="AY130" s="869"/>
      <c r="AZ130" s="869"/>
      <c r="BA130" s="870"/>
      <c r="BB130" s="870"/>
      <c r="BC130" s="870"/>
      <c r="BD130" s="870"/>
      <c r="BE130" s="858"/>
      <c r="BF130" s="858"/>
      <c r="BG130" s="858"/>
      <c r="BH130" s="871"/>
      <c r="BI130" s="306"/>
      <c r="BJ130" s="872"/>
    </row>
    <row r="131" spans="1:62" s="873" customFormat="1" ht="18.75">
      <c r="A131" s="853"/>
      <c r="B131" s="854"/>
      <c r="C131" s="855"/>
      <c r="D131" s="855"/>
      <c r="E131" s="856"/>
      <c r="F131" s="856"/>
      <c r="G131" s="299"/>
      <c r="H131" s="855"/>
      <c r="I131" s="855"/>
      <c r="J131" s="855"/>
      <c r="K131" s="855"/>
      <c r="L131" s="857"/>
      <c r="M131" s="305"/>
      <c r="N131" s="858"/>
      <c r="O131" s="858"/>
      <c r="P131" s="859"/>
      <c r="Q131" s="859"/>
      <c r="R131" s="859"/>
      <c r="S131" s="858"/>
      <c r="T131" s="858"/>
      <c r="U131" s="858"/>
      <c r="V131" s="858"/>
      <c r="W131" s="860"/>
      <c r="X131" s="861"/>
      <c r="Y131" s="303"/>
      <c r="Z131" s="862"/>
      <c r="AA131" s="303"/>
      <c r="AB131" s="303"/>
      <c r="AC131" s="303"/>
      <c r="AD131" s="303"/>
      <c r="AE131" s="858"/>
      <c r="AF131" s="863"/>
      <c r="AG131" s="858"/>
      <c r="AH131" s="864"/>
      <c r="AI131" s="305"/>
      <c r="AJ131" s="865"/>
      <c r="AK131" s="865"/>
      <c r="AL131" s="865"/>
      <c r="AM131" s="865"/>
      <c r="AN131" s="865"/>
      <c r="AO131" s="865"/>
      <c r="AP131" s="866"/>
      <c r="AQ131" s="867"/>
      <c r="AR131" s="867"/>
      <c r="AS131" s="867"/>
      <c r="AT131" s="868"/>
      <c r="AU131" s="859"/>
      <c r="AV131" s="858"/>
      <c r="AW131" s="858"/>
      <c r="AX131" s="858"/>
      <c r="AY131" s="869"/>
      <c r="AZ131" s="869"/>
      <c r="BA131" s="870"/>
      <c r="BB131" s="870"/>
      <c r="BC131" s="870"/>
      <c r="BD131" s="870"/>
      <c r="BE131" s="858"/>
      <c r="BF131" s="858"/>
      <c r="BG131" s="858"/>
      <c r="BH131" s="871"/>
      <c r="BI131" s="306"/>
      <c r="BJ131" s="872"/>
    </row>
    <row r="132" spans="1:62" s="873" customFormat="1" ht="18.75">
      <c r="A132" s="853"/>
      <c r="B132" s="854"/>
      <c r="C132" s="855"/>
      <c r="D132" s="855"/>
      <c r="E132" s="856"/>
      <c r="F132" s="856"/>
      <c r="G132" s="299"/>
      <c r="H132" s="855"/>
      <c r="I132" s="855"/>
      <c r="J132" s="855"/>
      <c r="K132" s="855"/>
      <c r="L132" s="857"/>
      <c r="M132" s="305"/>
      <c r="N132" s="858"/>
      <c r="O132" s="858"/>
      <c r="P132" s="859"/>
      <c r="Q132" s="859"/>
      <c r="R132" s="859"/>
      <c r="S132" s="858"/>
      <c r="T132" s="858"/>
      <c r="U132" s="858"/>
      <c r="V132" s="858"/>
      <c r="W132" s="860"/>
      <c r="X132" s="861"/>
      <c r="Y132" s="303"/>
      <c r="Z132" s="862"/>
      <c r="AA132" s="303"/>
      <c r="AB132" s="303"/>
      <c r="AC132" s="303"/>
      <c r="AD132" s="303"/>
      <c r="AE132" s="858"/>
      <c r="AF132" s="863"/>
      <c r="AG132" s="858"/>
      <c r="AH132" s="864"/>
      <c r="AI132" s="305"/>
      <c r="AJ132" s="865"/>
      <c r="AK132" s="865"/>
      <c r="AL132" s="865"/>
      <c r="AM132" s="865"/>
      <c r="AN132" s="865"/>
      <c r="AO132" s="865"/>
      <c r="AP132" s="866"/>
      <c r="AQ132" s="867"/>
      <c r="AR132" s="867"/>
      <c r="AS132" s="867"/>
      <c r="AT132" s="868"/>
      <c r="AU132" s="859"/>
      <c r="AV132" s="858"/>
      <c r="AW132" s="858"/>
      <c r="AX132" s="858"/>
      <c r="AY132" s="869"/>
      <c r="AZ132" s="869"/>
      <c r="BA132" s="870"/>
      <c r="BB132" s="870"/>
      <c r="BC132" s="870"/>
      <c r="BD132" s="870"/>
      <c r="BE132" s="858"/>
      <c r="BF132" s="858"/>
      <c r="BG132" s="858"/>
      <c r="BH132" s="871"/>
      <c r="BI132" s="306"/>
      <c r="BJ132" s="872"/>
    </row>
    <row r="133" spans="1:62" s="873" customFormat="1" ht="18.75">
      <c r="A133" s="853"/>
      <c r="B133" s="854"/>
      <c r="C133" s="855"/>
      <c r="D133" s="855"/>
      <c r="E133" s="856"/>
      <c r="F133" s="856"/>
      <c r="G133" s="299"/>
      <c r="H133" s="855"/>
      <c r="I133" s="855"/>
      <c r="J133" s="855"/>
      <c r="K133" s="855"/>
      <c r="L133" s="857"/>
      <c r="M133" s="305"/>
      <c r="N133" s="858"/>
      <c r="O133" s="858"/>
      <c r="P133" s="859"/>
      <c r="Q133" s="859"/>
      <c r="R133" s="859"/>
      <c r="S133" s="858"/>
      <c r="T133" s="858"/>
      <c r="U133" s="858"/>
      <c r="V133" s="858"/>
      <c r="W133" s="860"/>
      <c r="X133" s="861"/>
      <c r="Y133" s="303"/>
      <c r="Z133" s="862"/>
      <c r="AA133" s="303"/>
      <c r="AB133" s="303"/>
      <c r="AC133" s="303"/>
      <c r="AD133" s="303"/>
      <c r="AE133" s="858"/>
      <c r="AF133" s="863"/>
      <c r="AG133" s="858"/>
      <c r="AH133" s="864"/>
      <c r="AI133" s="305"/>
      <c r="AJ133" s="865"/>
      <c r="AK133" s="865"/>
      <c r="AL133" s="865"/>
      <c r="AM133" s="865"/>
      <c r="AN133" s="865"/>
      <c r="AO133" s="865"/>
      <c r="AP133" s="866"/>
      <c r="AQ133" s="867"/>
      <c r="AR133" s="867"/>
      <c r="AS133" s="867"/>
      <c r="AT133" s="868"/>
      <c r="AU133" s="859"/>
      <c r="AV133" s="858"/>
      <c r="AW133" s="858"/>
      <c r="AX133" s="858"/>
      <c r="AY133" s="869"/>
      <c r="AZ133" s="869"/>
      <c r="BA133" s="870"/>
      <c r="BB133" s="870"/>
      <c r="BC133" s="870"/>
      <c r="BD133" s="870"/>
      <c r="BE133" s="858"/>
      <c r="BF133" s="858"/>
      <c r="BG133" s="858"/>
      <c r="BH133" s="871"/>
      <c r="BI133" s="306"/>
      <c r="BJ133" s="872"/>
    </row>
    <row r="134" spans="1:62" s="873" customFormat="1" ht="18.75">
      <c r="A134" s="853"/>
      <c r="B134" s="854"/>
      <c r="C134" s="855"/>
      <c r="D134" s="855"/>
      <c r="E134" s="856"/>
      <c r="F134" s="856"/>
      <c r="G134" s="299"/>
      <c r="H134" s="855"/>
      <c r="I134" s="855"/>
      <c r="J134" s="855"/>
      <c r="K134" s="855"/>
      <c r="L134" s="857"/>
      <c r="M134" s="305"/>
      <c r="N134" s="858"/>
      <c r="O134" s="858"/>
      <c r="P134" s="859"/>
      <c r="Q134" s="859"/>
      <c r="R134" s="859"/>
      <c r="S134" s="858"/>
      <c r="T134" s="858"/>
      <c r="U134" s="858"/>
      <c r="V134" s="858"/>
      <c r="W134" s="860"/>
      <c r="X134" s="861"/>
      <c r="Y134" s="303"/>
      <c r="Z134" s="862"/>
      <c r="AA134" s="303"/>
      <c r="AB134" s="303"/>
      <c r="AC134" s="303"/>
      <c r="AD134" s="303"/>
      <c r="AE134" s="858"/>
      <c r="AF134" s="863"/>
      <c r="AG134" s="858"/>
      <c r="AH134" s="864"/>
      <c r="AI134" s="305"/>
      <c r="AJ134" s="865"/>
      <c r="AK134" s="865"/>
      <c r="AL134" s="865"/>
      <c r="AM134" s="865"/>
      <c r="AN134" s="865"/>
      <c r="AO134" s="865"/>
      <c r="AP134" s="866"/>
      <c r="AQ134" s="867"/>
      <c r="AR134" s="867"/>
      <c r="AS134" s="867"/>
      <c r="AT134" s="868"/>
      <c r="AU134" s="859"/>
      <c r="AV134" s="858"/>
      <c r="AW134" s="858"/>
      <c r="AX134" s="858"/>
      <c r="AY134" s="869"/>
      <c r="AZ134" s="869"/>
      <c r="BA134" s="870"/>
      <c r="BB134" s="870"/>
      <c r="BC134" s="870"/>
      <c r="BD134" s="870"/>
      <c r="BE134" s="858"/>
      <c r="BF134" s="858"/>
      <c r="BG134" s="858"/>
      <c r="BH134" s="871"/>
      <c r="BI134" s="306"/>
      <c r="BJ134" s="872"/>
    </row>
    <row r="135" spans="1:62" s="873" customFormat="1" ht="18.75">
      <c r="A135" s="853"/>
      <c r="B135" s="854"/>
      <c r="C135" s="855"/>
      <c r="D135" s="855"/>
      <c r="E135" s="856"/>
      <c r="F135" s="856"/>
      <c r="G135" s="299"/>
      <c r="H135" s="855"/>
      <c r="I135" s="855"/>
      <c r="J135" s="855"/>
      <c r="K135" s="855"/>
      <c r="L135" s="857"/>
      <c r="M135" s="305"/>
      <c r="N135" s="858"/>
      <c r="O135" s="858"/>
      <c r="P135" s="859"/>
      <c r="Q135" s="859"/>
      <c r="R135" s="859"/>
      <c r="S135" s="858"/>
      <c r="T135" s="858"/>
      <c r="U135" s="858"/>
      <c r="V135" s="858"/>
      <c r="W135" s="860"/>
      <c r="X135" s="861"/>
      <c r="Y135" s="303"/>
      <c r="Z135" s="862"/>
      <c r="AA135" s="303"/>
      <c r="AB135" s="303"/>
      <c r="AC135" s="303"/>
      <c r="AD135" s="303"/>
      <c r="AE135" s="858"/>
      <c r="AF135" s="863"/>
      <c r="AG135" s="858"/>
      <c r="AH135" s="864"/>
      <c r="AI135" s="305"/>
      <c r="AJ135" s="865"/>
      <c r="AK135" s="865"/>
      <c r="AL135" s="865"/>
      <c r="AM135" s="865"/>
      <c r="AN135" s="865"/>
      <c r="AO135" s="865"/>
      <c r="AP135" s="866"/>
      <c r="AQ135" s="867"/>
      <c r="AR135" s="867"/>
      <c r="AS135" s="867"/>
      <c r="AT135" s="868"/>
      <c r="AU135" s="859"/>
      <c r="AV135" s="858"/>
      <c r="AW135" s="858"/>
      <c r="AX135" s="858"/>
      <c r="AY135" s="869"/>
      <c r="AZ135" s="869"/>
      <c r="BA135" s="870"/>
      <c r="BB135" s="870"/>
      <c r="BC135" s="870"/>
      <c r="BD135" s="870"/>
      <c r="BE135" s="858"/>
      <c r="BF135" s="858"/>
      <c r="BG135" s="858"/>
      <c r="BH135" s="871"/>
      <c r="BI135" s="306"/>
      <c r="BJ135" s="872"/>
    </row>
    <row r="136" spans="1:62" s="873" customFormat="1" ht="18.75">
      <c r="A136" s="853"/>
      <c r="B136" s="854"/>
      <c r="C136" s="855"/>
      <c r="D136" s="855"/>
      <c r="E136" s="856"/>
      <c r="F136" s="856"/>
      <c r="G136" s="299"/>
      <c r="H136" s="855"/>
      <c r="I136" s="855"/>
      <c r="J136" s="855"/>
      <c r="K136" s="855"/>
      <c r="L136" s="857"/>
      <c r="M136" s="305"/>
      <c r="N136" s="858"/>
      <c r="O136" s="858"/>
      <c r="P136" s="859"/>
      <c r="Q136" s="859"/>
      <c r="R136" s="859"/>
      <c r="S136" s="858"/>
      <c r="T136" s="858"/>
      <c r="U136" s="858"/>
      <c r="V136" s="858"/>
      <c r="W136" s="860"/>
      <c r="X136" s="861"/>
      <c r="Y136" s="303"/>
      <c r="Z136" s="862"/>
      <c r="AA136" s="303"/>
      <c r="AB136" s="303"/>
      <c r="AC136" s="303"/>
      <c r="AD136" s="303"/>
      <c r="AE136" s="858"/>
      <c r="AF136" s="863"/>
      <c r="AG136" s="858"/>
      <c r="AH136" s="864"/>
      <c r="AI136" s="305"/>
      <c r="AJ136" s="865"/>
      <c r="AK136" s="865"/>
      <c r="AL136" s="865"/>
      <c r="AM136" s="865"/>
      <c r="AN136" s="865"/>
      <c r="AO136" s="865"/>
      <c r="AP136" s="866"/>
      <c r="AQ136" s="867"/>
      <c r="AR136" s="867"/>
      <c r="AS136" s="867"/>
      <c r="AT136" s="868"/>
      <c r="AU136" s="859"/>
      <c r="AV136" s="858"/>
      <c r="AW136" s="858"/>
      <c r="AX136" s="858"/>
      <c r="AY136" s="869"/>
      <c r="AZ136" s="869"/>
      <c r="BA136" s="870"/>
      <c r="BB136" s="870"/>
      <c r="BC136" s="870"/>
      <c r="BD136" s="870"/>
      <c r="BE136" s="858"/>
      <c r="BF136" s="858"/>
      <c r="BG136" s="858"/>
      <c r="BH136" s="871"/>
      <c r="BI136" s="306"/>
      <c r="BJ136" s="872"/>
    </row>
    <row r="137" spans="1:62" s="873" customFormat="1" ht="18.75">
      <c r="A137" s="853"/>
      <c r="B137" s="854"/>
      <c r="C137" s="855"/>
      <c r="D137" s="855"/>
      <c r="E137" s="856"/>
      <c r="F137" s="856"/>
      <c r="G137" s="299"/>
      <c r="H137" s="855"/>
      <c r="I137" s="855"/>
      <c r="J137" s="855"/>
      <c r="K137" s="855"/>
      <c r="L137" s="857"/>
      <c r="M137" s="305"/>
      <c r="N137" s="858"/>
      <c r="O137" s="858"/>
      <c r="P137" s="859"/>
      <c r="Q137" s="859"/>
      <c r="R137" s="859"/>
      <c r="S137" s="858"/>
      <c r="T137" s="858"/>
      <c r="U137" s="858"/>
      <c r="V137" s="858"/>
      <c r="W137" s="860"/>
      <c r="X137" s="861"/>
      <c r="Y137" s="303"/>
      <c r="Z137" s="862"/>
      <c r="AA137" s="303"/>
      <c r="AB137" s="303"/>
      <c r="AC137" s="303"/>
      <c r="AD137" s="303"/>
      <c r="AE137" s="858"/>
      <c r="AF137" s="863"/>
      <c r="AG137" s="858"/>
      <c r="AH137" s="864"/>
      <c r="AI137" s="305"/>
      <c r="AJ137" s="865"/>
      <c r="AK137" s="865"/>
      <c r="AL137" s="865"/>
      <c r="AM137" s="865"/>
      <c r="AN137" s="865"/>
      <c r="AO137" s="865"/>
      <c r="AP137" s="866"/>
      <c r="AQ137" s="867"/>
      <c r="AR137" s="867"/>
      <c r="AS137" s="867"/>
      <c r="AT137" s="868"/>
      <c r="AU137" s="859"/>
      <c r="AV137" s="858"/>
      <c r="AW137" s="858"/>
      <c r="AX137" s="858"/>
      <c r="AY137" s="869"/>
      <c r="AZ137" s="869"/>
      <c r="BA137" s="870"/>
      <c r="BB137" s="870"/>
      <c r="BC137" s="870"/>
      <c r="BD137" s="870"/>
      <c r="BE137" s="858"/>
      <c r="BF137" s="858"/>
      <c r="BG137" s="858"/>
      <c r="BH137" s="871"/>
      <c r="BI137" s="306"/>
      <c r="BJ137" s="872"/>
    </row>
    <row r="138" spans="1:62" s="873" customFormat="1" ht="18.75">
      <c r="A138" s="853"/>
      <c r="B138" s="854"/>
      <c r="C138" s="855"/>
      <c r="D138" s="855"/>
      <c r="E138" s="856"/>
      <c r="F138" s="856"/>
      <c r="G138" s="299"/>
      <c r="H138" s="855"/>
      <c r="I138" s="855"/>
      <c r="J138" s="855"/>
      <c r="K138" s="855"/>
      <c r="L138" s="857"/>
      <c r="M138" s="305"/>
      <c r="N138" s="858"/>
      <c r="O138" s="858"/>
      <c r="P138" s="859"/>
      <c r="Q138" s="859"/>
      <c r="R138" s="859"/>
      <c r="S138" s="858"/>
      <c r="T138" s="858"/>
      <c r="U138" s="858"/>
      <c r="V138" s="858"/>
      <c r="W138" s="860"/>
      <c r="X138" s="861"/>
      <c r="Y138" s="303"/>
      <c r="Z138" s="862"/>
      <c r="AA138" s="303"/>
      <c r="AB138" s="303"/>
      <c r="AC138" s="303"/>
      <c r="AD138" s="303"/>
      <c r="AE138" s="858"/>
      <c r="AF138" s="863"/>
      <c r="AG138" s="858"/>
      <c r="AH138" s="864"/>
      <c r="AI138" s="305"/>
      <c r="AJ138" s="865"/>
      <c r="AK138" s="865"/>
      <c r="AL138" s="865"/>
      <c r="AM138" s="865"/>
      <c r="AN138" s="865"/>
      <c r="AO138" s="865"/>
      <c r="AP138" s="866"/>
      <c r="AQ138" s="867"/>
      <c r="AR138" s="867"/>
      <c r="AS138" s="867"/>
      <c r="AT138" s="868"/>
      <c r="AU138" s="859"/>
      <c r="AV138" s="858"/>
      <c r="AW138" s="858"/>
      <c r="AX138" s="858"/>
      <c r="AY138" s="869"/>
      <c r="AZ138" s="869"/>
      <c r="BA138" s="870"/>
      <c r="BB138" s="870"/>
      <c r="BC138" s="870"/>
      <c r="BD138" s="870"/>
      <c r="BE138" s="858"/>
      <c r="BF138" s="858"/>
      <c r="BG138" s="858"/>
      <c r="BH138" s="871"/>
      <c r="BI138" s="306"/>
      <c r="BJ138" s="872"/>
    </row>
    <row r="139" spans="1:62" s="873" customFormat="1" ht="18.75">
      <c r="A139" s="853"/>
      <c r="B139" s="854"/>
      <c r="C139" s="855"/>
      <c r="D139" s="855"/>
      <c r="E139" s="856"/>
      <c r="F139" s="856"/>
      <c r="G139" s="299"/>
      <c r="H139" s="855"/>
      <c r="I139" s="855"/>
      <c r="J139" s="855"/>
      <c r="K139" s="855"/>
      <c r="L139" s="857"/>
      <c r="M139" s="305"/>
      <c r="N139" s="858"/>
      <c r="O139" s="858"/>
      <c r="P139" s="859"/>
      <c r="Q139" s="859"/>
      <c r="R139" s="859"/>
      <c r="S139" s="858"/>
      <c r="T139" s="858"/>
      <c r="U139" s="858"/>
      <c r="V139" s="858"/>
      <c r="W139" s="860"/>
      <c r="X139" s="861"/>
      <c r="Y139" s="303"/>
      <c r="Z139" s="862"/>
      <c r="AA139" s="303"/>
      <c r="AB139" s="303"/>
      <c r="AC139" s="303"/>
      <c r="AD139" s="303"/>
      <c r="AE139" s="858"/>
      <c r="AF139" s="863"/>
      <c r="AG139" s="858"/>
      <c r="AH139" s="864"/>
      <c r="AI139" s="305"/>
      <c r="AJ139" s="865"/>
      <c r="AK139" s="865"/>
      <c r="AL139" s="865"/>
      <c r="AM139" s="865"/>
      <c r="AN139" s="865"/>
      <c r="AO139" s="865"/>
      <c r="AP139" s="866"/>
      <c r="AQ139" s="867"/>
      <c r="AR139" s="867"/>
      <c r="AS139" s="867"/>
      <c r="AT139" s="868"/>
      <c r="AU139" s="859"/>
      <c r="AV139" s="858"/>
      <c r="AW139" s="858"/>
      <c r="AX139" s="858"/>
      <c r="AY139" s="869"/>
      <c r="AZ139" s="869"/>
      <c r="BA139" s="870"/>
      <c r="BB139" s="870"/>
      <c r="BC139" s="870"/>
      <c r="BD139" s="870"/>
      <c r="BE139" s="858"/>
      <c r="BF139" s="858"/>
      <c r="BG139" s="858"/>
      <c r="BH139" s="871"/>
      <c r="BI139" s="306"/>
      <c r="BJ139" s="872"/>
    </row>
    <row r="140" spans="1:62" s="873" customFormat="1" ht="18.75">
      <c r="A140" s="853"/>
      <c r="B140" s="854"/>
      <c r="C140" s="855"/>
      <c r="D140" s="855"/>
      <c r="E140" s="856"/>
      <c r="F140" s="856"/>
      <c r="G140" s="299"/>
      <c r="H140" s="855"/>
      <c r="I140" s="855"/>
      <c r="J140" s="855"/>
      <c r="K140" s="855"/>
      <c r="L140" s="857"/>
      <c r="M140" s="305"/>
      <c r="N140" s="858"/>
      <c r="O140" s="858"/>
      <c r="P140" s="859"/>
      <c r="Q140" s="859"/>
      <c r="R140" s="859"/>
      <c r="S140" s="858"/>
      <c r="T140" s="858"/>
      <c r="U140" s="858"/>
      <c r="V140" s="858"/>
      <c r="W140" s="860"/>
      <c r="X140" s="861"/>
      <c r="Y140" s="303"/>
      <c r="Z140" s="862"/>
      <c r="AA140" s="303"/>
      <c r="AB140" s="303"/>
      <c r="AC140" s="303"/>
      <c r="AD140" s="303"/>
      <c r="AE140" s="858"/>
      <c r="AF140" s="863"/>
      <c r="AG140" s="858"/>
      <c r="AH140" s="864"/>
      <c r="AI140" s="305"/>
      <c r="AJ140" s="865"/>
      <c r="AK140" s="865"/>
      <c r="AL140" s="865"/>
      <c r="AM140" s="865"/>
      <c r="AN140" s="865"/>
      <c r="AO140" s="865"/>
      <c r="AP140" s="866"/>
      <c r="AQ140" s="867"/>
      <c r="AR140" s="867"/>
      <c r="AS140" s="867"/>
      <c r="AT140" s="868"/>
      <c r="AU140" s="859"/>
      <c r="AV140" s="858"/>
      <c r="AW140" s="858"/>
      <c r="AX140" s="858"/>
      <c r="AY140" s="869"/>
      <c r="AZ140" s="869"/>
      <c r="BA140" s="870"/>
      <c r="BB140" s="870"/>
      <c r="BC140" s="870"/>
      <c r="BD140" s="870"/>
      <c r="BE140" s="858"/>
      <c r="BF140" s="858"/>
      <c r="BG140" s="858"/>
      <c r="BH140" s="871"/>
      <c r="BI140" s="306"/>
      <c r="BJ140" s="872"/>
    </row>
    <row r="141" spans="1:62" s="873" customFormat="1" ht="18.75">
      <c r="A141" s="853"/>
      <c r="B141" s="854"/>
      <c r="C141" s="855"/>
      <c r="D141" s="855"/>
      <c r="E141" s="856"/>
      <c r="F141" s="856"/>
      <c r="G141" s="299"/>
      <c r="H141" s="855"/>
      <c r="I141" s="855"/>
      <c r="J141" s="855"/>
      <c r="K141" s="855"/>
      <c r="L141" s="857"/>
      <c r="M141" s="305"/>
      <c r="N141" s="858"/>
      <c r="O141" s="858"/>
      <c r="P141" s="859"/>
      <c r="Q141" s="859"/>
      <c r="R141" s="859"/>
      <c r="S141" s="858"/>
      <c r="T141" s="858"/>
      <c r="U141" s="858"/>
      <c r="V141" s="858"/>
      <c r="W141" s="860"/>
      <c r="X141" s="861"/>
      <c r="Y141" s="303"/>
      <c r="Z141" s="862"/>
      <c r="AA141" s="303"/>
      <c r="AB141" s="303"/>
      <c r="AC141" s="303"/>
      <c r="AD141" s="303"/>
      <c r="AE141" s="858"/>
      <c r="AF141" s="863"/>
      <c r="AG141" s="858"/>
      <c r="AH141" s="864"/>
      <c r="AI141" s="305"/>
      <c r="AJ141" s="865"/>
      <c r="AK141" s="865"/>
      <c r="AL141" s="865"/>
      <c r="AM141" s="865"/>
      <c r="AN141" s="865"/>
      <c r="AO141" s="865"/>
      <c r="AP141" s="866"/>
      <c r="AQ141" s="867"/>
      <c r="AR141" s="867"/>
      <c r="AS141" s="867"/>
      <c r="AT141" s="868"/>
      <c r="AU141" s="859"/>
      <c r="AV141" s="858"/>
      <c r="AW141" s="858"/>
      <c r="AX141" s="858"/>
      <c r="AY141" s="869"/>
      <c r="AZ141" s="869"/>
      <c r="BA141" s="870"/>
      <c r="BB141" s="870"/>
      <c r="BC141" s="870"/>
      <c r="BD141" s="870"/>
      <c r="BE141" s="858"/>
      <c r="BF141" s="858"/>
      <c r="BG141" s="858"/>
      <c r="BH141" s="871"/>
      <c r="BI141" s="306"/>
      <c r="BJ141" s="872"/>
    </row>
    <row r="142" spans="1:62" s="873" customFormat="1" ht="18.75">
      <c r="A142" s="853"/>
      <c r="B142" s="854"/>
      <c r="C142" s="855"/>
      <c r="D142" s="855"/>
      <c r="E142" s="856"/>
      <c r="F142" s="856"/>
      <c r="G142" s="299"/>
      <c r="H142" s="855"/>
      <c r="I142" s="855"/>
      <c r="J142" s="855"/>
      <c r="K142" s="855"/>
      <c r="L142" s="857"/>
      <c r="M142" s="305"/>
      <c r="N142" s="858"/>
      <c r="O142" s="858"/>
      <c r="P142" s="859"/>
      <c r="Q142" s="859"/>
      <c r="R142" s="859"/>
      <c r="S142" s="858"/>
      <c r="T142" s="858"/>
      <c r="U142" s="858"/>
      <c r="V142" s="858"/>
      <c r="W142" s="860"/>
      <c r="X142" s="861"/>
      <c r="Y142" s="303"/>
      <c r="Z142" s="862"/>
      <c r="AA142" s="303"/>
      <c r="AB142" s="303"/>
      <c r="AC142" s="303"/>
      <c r="AD142" s="303"/>
      <c r="AE142" s="858"/>
      <c r="AF142" s="863"/>
      <c r="AG142" s="858"/>
      <c r="AH142" s="864"/>
      <c r="AI142" s="305"/>
      <c r="AJ142" s="865"/>
      <c r="AK142" s="865"/>
      <c r="AL142" s="865"/>
      <c r="AM142" s="865"/>
      <c r="AN142" s="865"/>
      <c r="AO142" s="865"/>
      <c r="AP142" s="866"/>
      <c r="AQ142" s="867"/>
      <c r="AR142" s="867"/>
      <c r="AS142" s="867"/>
      <c r="AT142" s="868"/>
      <c r="AU142" s="859"/>
      <c r="AV142" s="858"/>
      <c r="AW142" s="858"/>
      <c r="AX142" s="858"/>
      <c r="AY142" s="869"/>
      <c r="AZ142" s="869"/>
      <c r="BA142" s="870"/>
      <c r="BB142" s="870"/>
      <c r="BC142" s="870"/>
      <c r="BD142" s="870"/>
      <c r="BE142" s="858"/>
      <c r="BF142" s="858"/>
      <c r="BG142" s="858"/>
      <c r="BH142" s="871"/>
      <c r="BI142" s="306"/>
      <c r="BJ142" s="872"/>
    </row>
    <row r="143" spans="1:62" s="873" customFormat="1" ht="18.75">
      <c r="A143" s="853"/>
      <c r="B143" s="854"/>
      <c r="C143" s="855"/>
      <c r="D143" s="855"/>
      <c r="E143" s="856"/>
      <c r="F143" s="856"/>
      <c r="G143" s="299"/>
      <c r="H143" s="855"/>
      <c r="I143" s="855"/>
      <c r="J143" s="855"/>
      <c r="K143" s="855"/>
      <c r="L143" s="857"/>
      <c r="M143" s="305"/>
      <c r="N143" s="858"/>
      <c r="O143" s="858"/>
      <c r="P143" s="859"/>
      <c r="Q143" s="859"/>
      <c r="R143" s="859"/>
      <c r="S143" s="858"/>
      <c r="T143" s="858"/>
      <c r="U143" s="858"/>
      <c r="V143" s="858"/>
      <c r="W143" s="860"/>
      <c r="X143" s="861"/>
      <c r="Y143" s="303"/>
      <c r="Z143" s="862"/>
      <c r="AA143" s="303"/>
      <c r="AB143" s="303"/>
      <c r="AC143" s="303"/>
      <c r="AD143" s="303"/>
      <c r="AE143" s="858"/>
      <c r="AF143" s="863"/>
      <c r="AG143" s="858"/>
      <c r="AH143" s="864"/>
      <c r="AI143" s="305"/>
      <c r="AJ143" s="865"/>
      <c r="AK143" s="865"/>
      <c r="AL143" s="865"/>
      <c r="AM143" s="865"/>
      <c r="AN143" s="865"/>
      <c r="AO143" s="865"/>
      <c r="AP143" s="866"/>
      <c r="AQ143" s="867"/>
      <c r="AR143" s="867"/>
      <c r="AS143" s="867"/>
      <c r="AT143" s="868"/>
      <c r="AU143" s="859"/>
      <c r="AV143" s="858"/>
      <c r="AW143" s="858"/>
      <c r="AX143" s="858"/>
      <c r="AY143" s="869"/>
      <c r="AZ143" s="869"/>
      <c r="BA143" s="870"/>
      <c r="BB143" s="870"/>
      <c r="BC143" s="870"/>
      <c r="BD143" s="870"/>
      <c r="BE143" s="858"/>
      <c r="BF143" s="858"/>
      <c r="BG143" s="858"/>
      <c r="BH143" s="871"/>
      <c r="BI143" s="306"/>
      <c r="BJ143" s="872"/>
    </row>
    <row r="144" spans="1:62" s="873" customFormat="1" ht="18.75">
      <c r="A144" s="853"/>
      <c r="B144" s="854"/>
      <c r="C144" s="855"/>
      <c r="D144" s="855"/>
      <c r="E144" s="856"/>
      <c r="F144" s="856"/>
      <c r="G144" s="299"/>
      <c r="H144" s="855"/>
      <c r="I144" s="855"/>
      <c r="J144" s="855"/>
      <c r="K144" s="855"/>
      <c r="L144" s="857"/>
      <c r="M144" s="305"/>
      <c r="N144" s="858"/>
      <c r="O144" s="858"/>
      <c r="P144" s="859"/>
      <c r="Q144" s="859"/>
      <c r="R144" s="859"/>
      <c r="S144" s="858"/>
      <c r="T144" s="858"/>
      <c r="U144" s="858"/>
      <c r="V144" s="858"/>
      <c r="W144" s="860"/>
      <c r="X144" s="861"/>
      <c r="Y144" s="303"/>
      <c r="Z144" s="862"/>
      <c r="AA144" s="303"/>
      <c r="AB144" s="303"/>
      <c r="AC144" s="303"/>
      <c r="AD144" s="303"/>
      <c r="AE144" s="858"/>
      <c r="AF144" s="863"/>
      <c r="AG144" s="858"/>
      <c r="AH144" s="864"/>
      <c r="AI144" s="305"/>
      <c r="AJ144" s="865"/>
      <c r="AK144" s="865"/>
      <c r="AL144" s="865"/>
      <c r="AM144" s="865"/>
      <c r="AN144" s="865"/>
      <c r="AO144" s="865"/>
      <c r="AP144" s="866"/>
      <c r="AQ144" s="867"/>
      <c r="AR144" s="867"/>
      <c r="AS144" s="867"/>
      <c r="AT144" s="868"/>
      <c r="AU144" s="859"/>
      <c r="AV144" s="858"/>
      <c r="AW144" s="858"/>
      <c r="AX144" s="858"/>
      <c r="AY144" s="869"/>
      <c r="AZ144" s="869"/>
      <c r="BA144" s="870"/>
      <c r="BB144" s="870"/>
      <c r="BC144" s="870"/>
      <c r="BD144" s="870"/>
      <c r="BE144" s="858"/>
      <c r="BF144" s="858"/>
      <c r="BG144" s="858"/>
      <c r="BH144" s="871"/>
      <c r="BI144" s="306"/>
      <c r="BJ144" s="872"/>
    </row>
    <row r="145" spans="1:62" s="873" customFormat="1" ht="18.75">
      <c r="A145" s="853"/>
      <c r="B145" s="854"/>
      <c r="C145" s="855"/>
      <c r="D145" s="855"/>
      <c r="E145" s="856"/>
      <c r="F145" s="856"/>
      <c r="G145" s="299"/>
      <c r="H145" s="855"/>
      <c r="I145" s="855"/>
      <c r="J145" s="855"/>
      <c r="K145" s="855"/>
      <c r="L145" s="857"/>
      <c r="M145" s="305"/>
      <c r="N145" s="858"/>
      <c r="O145" s="858"/>
      <c r="P145" s="859"/>
      <c r="Q145" s="859"/>
      <c r="R145" s="859"/>
      <c r="S145" s="858"/>
      <c r="T145" s="858"/>
      <c r="U145" s="858"/>
      <c r="V145" s="858"/>
      <c r="W145" s="860"/>
      <c r="X145" s="861"/>
      <c r="Y145" s="303"/>
      <c r="Z145" s="862"/>
      <c r="AA145" s="303"/>
      <c r="AB145" s="303"/>
      <c r="AC145" s="303"/>
      <c r="AD145" s="303"/>
      <c r="AE145" s="858"/>
      <c r="AF145" s="863"/>
      <c r="AG145" s="858"/>
      <c r="AH145" s="864"/>
      <c r="AI145" s="305"/>
      <c r="AJ145" s="865"/>
      <c r="AK145" s="865"/>
      <c r="AL145" s="865"/>
      <c r="AM145" s="865"/>
      <c r="AN145" s="865"/>
      <c r="AO145" s="865"/>
      <c r="AP145" s="866"/>
      <c r="AQ145" s="867"/>
      <c r="AR145" s="867"/>
      <c r="AS145" s="867"/>
      <c r="AT145" s="868"/>
      <c r="AU145" s="859"/>
      <c r="AV145" s="858"/>
      <c r="AW145" s="858"/>
      <c r="AX145" s="858"/>
      <c r="AY145" s="869"/>
      <c r="AZ145" s="869"/>
      <c r="BA145" s="870"/>
      <c r="BB145" s="870"/>
      <c r="BC145" s="870"/>
      <c r="BD145" s="870"/>
      <c r="BE145" s="858"/>
      <c r="BF145" s="858"/>
      <c r="BG145" s="858"/>
      <c r="BH145" s="871"/>
      <c r="BI145" s="306"/>
      <c r="BJ145" s="872"/>
    </row>
    <row r="146" spans="1:62" s="873" customFormat="1" ht="18.75">
      <c r="A146" s="853"/>
      <c r="B146" s="854"/>
      <c r="C146" s="855"/>
      <c r="D146" s="855"/>
      <c r="E146" s="856"/>
      <c r="F146" s="856"/>
      <c r="G146" s="299"/>
      <c r="H146" s="855"/>
      <c r="I146" s="855"/>
      <c r="J146" s="855"/>
      <c r="K146" s="855"/>
      <c r="L146" s="857"/>
      <c r="M146" s="305"/>
      <c r="N146" s="858"/>
      <c r="O146" s="858"/>
      <c r="P146" s="859"/>
      <c r="Q146" s="859"/>
      <c r="R146" s="859"/>
      <c r="S146" s="858"/>
      <c r="T146" s="858"/>
      <c r="U146" s="858"/>
      <c r="V146" s="858"/>
      <c r="W146" s="860"/>
      <c r="X146" s="861"/>
      <c r="Y146" s="303"/>
      <c r="Z146" s="862"/>
      <c r="AA146" s="303"/>
      <c r="AB146" s="303"/>
      <c r="AC146" s="303"/>
      <c r="AD146" s="303"/>
      <c r="AE146" s="858"/>
      <c r="AF146" s="863"/>
      <c r="AG146" s="858"/>
      <c r="AH146" s="864"/>
      <c r="AI146" s="305"/>
      <c r="AJ146" s="865"/>
      <c r="AK146" s="865"/>
      <c r="AL146" s="865"/>
      <c r="AM146" s="865"/>
      <c r="AN146" s="865"/>
      <c r="AO146" s="865"/>
      <c r="AP146" s="866"/>
      <c r="AQ146" s="867"/>
      <c r="AR146" s="867"/>
      <c r="AS146" s="867"/>
      <c r="AT146" s="868"/>
      <c r="AU146" s="859"/>
      <c r="AV146" s="858"/>
      <c r="AW146" s="858"/>
      <c r="AX146" s="858"/>
      <c r="AY146" s="869"/>
      <c r="AZ146" s="869"/>
      <c r="BA146" s="870"/>
      <c r="BB146" s="870"/>
      <c r="BC146" s="870"/>
      <c r="BD146" s="870"/>
      <c r="BE146" s="858"/>
      <c r="BF146" s="858"/>
      <c r="BG146" s="858"/>
      <c r="BH146" s="871"/>
      <c r="BI146" s="306"/>
      <c r="BJ146" s="872"/>
    </row>
    <row r="147" spans="1:62" s="873" customFormat="1" ht="18.75">
      <c r="A147" s="853"/>
      <c r="B147" s="854"/>
      <c r="C147" s="855"/>
      <c r="D147" s="855"/>
      <c r="E147" s="856"/>
      <c r="F147" s="856"/>
      <c r="G147" s="299"/>
      <c r="H147" s="855"/>
      <c r="I147" s="855"/>
      <c r="J147" s="855"/>
      <c r="K147" s="855"/>
      <c r="L147" s="857"/>
      <c r="M147" s="305"/>
      <c r="N147" s="858"/>
      <c r="O147" s="858"/>
      <c r="P147" s="859"/>
      <c r="Q147" s="859"/>
      <c r="R147" s="859"/>
      <c r="S147" s="858"/>
      <c r="T147" s="858"/>
      <c r="U147" s="858"/>
      <c r="V147" s="858"/>
      <c r="W147" s="860"/>
      <c r="X147" s="861"/>
      <c r="Y147" s="303"/>
      <c r="Z147" s="862"/>
      <c r="AA147" s="303"/>
      <c r="AB147" s="303"/>
      <c r="AC147" s="303"/>
      <c r="AD147" s="303"/>
      <c r="AE147" s="858"/>
      <c r="AF147" s="863"/>
      <c r="AG147" s="858"/>
      <c r="AH147" s="864"/>
      <c r="AI147" s="305"/>
      <c r="AJ147" s="865"/>
      <c r="AK147" s="865"/>
      <c r="AL147" s="865"/>
      <c r="AM147" s="865"/>
      <c r="AN147" s="865"/>
      <c r="AO147" s="865"/>
      <c r="AP147" s="866"/>
      <c r="AQ147" s="867"/>
      <c r="AR147" s="867"/>
      <c r="AS147" s="867"/>
      <c r="AT147" s="868"/>
      <c r="AU147" s="859"/>
      <c r="AV147" s="858"/>
      <c r="AW147" s="858"/>
      <c r="AX147" s="858"/>
      <c r="AY147" s="869"/>
      <c r="AZ147" s="869"/>
      <c r="BA147" s="870"/>
      <c r="BB147" s="870"/>
      <c r="BC147" s="870"/>
      <c r="BD147" s="870"/>
      <c r="BE147" s="858"/>
      <c r="BF147" s="858"/>
      <c r="BG147" s="858"/>
      <c r="BH147" s="871"/>
      <c r="BI147" s="306"/>
      <c r="BJ147" s="872"/>
    </row>
    <row r="148" spans="1:62" s="873" customFormat="1" ht="18.75">
      <c r="A148" s="853"/>
      <c r="B148" s="854"/>
      <c r="C148" s="855"/>
      <c r="D148" s="855"/>
      <c r="E148" s="856"/>
      <c r="F148" s="856"/>
      <c r="G148" s="299"/>
      <c r="H148" s="855"/>
      <c r="I148" s="855"/>
      <c r="J148" s="855"/>
      <c r="K148" s="855"/>
      <c r="L148" s="857"/>
      <c r="M148" s="305"/>
      <c r="N148" s="858"/>
      <c r="O148" s="858"/>
      <c r="P148" s="859"/>
      <c r="Q148" s="859"/>
      <c r="R148" s="859"/>
      <c r="S148" s="858"/>
      <c r="T148" s="858"/>
      <c r="U148" s="858"/>
      <c r="V148" s="858"/>
      <c r="W148" s="860"/>
      <c r="X148" s="861"/>
      <c r="Y148" s="303"/>
      <c r="Z148" s="862"/>
      <c r="AA148" s="303"/>
      <c r="AB148" s="303"/>
      <c r="AC148" s="303"/>
      <c r="AD148" s="303"/>
      <c r="AE148" s="858"/>
      <c r="AF148" s="863"/>
      <c r="AG148" s="858"/>
      <c r="AH148" s="864"/>
      <c r="AI148" s="305"/>
      <c r="AJ148" s="865"/>
      <c r="AK148" s="865"/>
      <c r="AL148" s="865"/>
      <c r="AM148" s="865"/>
      <c r="AN148" s="865"/>
      <c r="AO148" s="865"/>
      <c r="AP148" s="866"/>
      <c r="AQ148" s="867"/>
      <c r="AR148" s="867"/>
      <c r="AS148" s="867"/>
      <c r="AT148" s="868"/>
      <c r="AU148" s="859"/>
      <c r="AV148" s="858"/>
      <c r="AW148" s="858"/>
      <c r="AX148" s="858"/>
      <c r="AY148" s="869"/>
      <c r="AZ148" s="869"/>
      <c r="BA148" s="870"/>
      <c r="BB148" s="870"/>
      <c r="BC148" s="870"/>
      <c r="BD148" s="870"/>
      <c r="BE148" s="858"/>
      <c r="BF148" s="858"/>
      <c r="BG148" s="858"/>
      <c r="BH148" s="871"/>
      <c r="BI148" s="306"/>
      <c r="BJ148" s="872"/>
    </row>
    <row r="149" spans="1:62" s="873" customFormat="1" ht="18.75">
      <c r="A149" s="853"/>
      <c r="B149" s="854"/>
      <c r="C149" s="855"/>
      <c r="D149" s="855"/>
      <c r="E149" s="856"/>
      <c r="F149" s="856"/>
      <c r="G149" s="299"/>
      <c r="H149" s="855"/>
      <c r="I149" s="855"/>
      <c r="J149" s="855"/>
      <c r="K149" s="855"/>
      <c r="L149" s="857"/>
      <c r="M149" s="305"/>
      <c r="N149" s="858"/>
      <c r="O149" s="858"/>
      <c r="P149" s="859"/>
      <c r="Q149" s="859"/>
      <c r="R149" s="859"/>
      <c r="S149" s="858"/>
      <c r="T149" s="858"/>
      <c r="U149" s="858"/>
      <c r="V149" s="858"/>
      <c r="W149" s="860"/>
      <c r="X149" s="861"/>
      <c r="Y149" s="303"/>
      <c r="Z149" s="862"/>
      <c r="AA149" s="303"/>
      <c r="AB149" s="303"/>
      <c r="AC149" s="303"/>
      <c r="AD149" s="303"/>
      <c r="AE149" s="858"/>
      <c r="AF149" s="863"/>
      <c r="AG149" s="858"/>
      <c r="AH149" s="864"/>
      <c r="AI149" s="305"/>
      <c r="AJ149" s="865"/>
      <c r="AK149" s="865"/>
      <c r="AL149" s="865"/>
      <c r="AM149" s="865"/>
      <c r="AN149" s="865"/>
      <c r="AO149" s="865"/>
      <c r="AP149" s="866"/>
      <c r="AQ149" s="867"/>
      <c r="AR149" s="867"/>
      <c r="AS149" s="867"/>
      <c r="AT149" s="868"/>
      <c r="AU149" s="859"/>
      <c r="AV149" s="858"/>
      <c r="AW149" s="858"/>
      <c r="AX149" s="858"/>
      <c r="AY149" s="869"/>
      <c r="AZ149" s="869"/>
      <c r="BA149" s="870"/>
      <c r="BB149" s="870"/>
      <c r="BC149" s="870"/>
      <c r="BD149" s="870"/>
      <c r="BE149" s="858"/>
      <c r="BF149" s="858"/>
      <c r="BG149" s="858"/>
      <c r="BH149" s="871"/>
      <c r="BI149" s="306"/>
      <c r="BJ149" s="872"/>
    </row>
    <row r="150" spans="1:62" s="873" customFormat="1" ht="18.75">
      <c r="A150" s="853"/>
      <c r="B150" s="854"/>
      <c r="C150" s="855"/>
      <c r="D150" s="855"/>
      <c r="E150" s="856"/>
      <c r="F150" s="856"/>
      <c r="G150" s="299"/>
      <c r="H150" s="855"/>
      <c r="I150" s="855"/>
      <c r="J150" s="855"/>
      <c r="K150" s="855"/>
      <c r="L150" s="857"/>
      <c r="M150" s="305"/>
      <c r="N150" s="858"/>
      <c r="O150" s="858"/>
      <c r="P150" s="859"/>
      <c r="Q150" s="859"/>
      <c r="R150" s="859"/>
      <c r="S150" s="858"/>
      <c r="T150" s="858"/>
      <c r="U150" s="858"/>
      <c r="V150" s="858"/>
      <c r="W150" s="860"/>
      <c r="X150" s="861"/>
      <c r="Y150" s="303"/>
      <c r="Z150" s="862"/>
      <c r="AA150" s="303"/>
      <c r="AB150" s="303"/>
      <c r="AC150" s="303"/>
      <c r="AD150" s="303"/>
      <c r="AE150" s="858"/>
      <c r="AF150" s="863"/>
      <c r="AG150" s="858"/>
      <c r="AH150" s="864"/>
      <c r="AI150" s="305"/>
      <c r="AJ150" s="865"/>
      <c r="AK150" s="865"/>
      <c r="AL150" s="865"/>
      <c r="AM150" s="865"/>
      <c r="AN150" s="865"/>
      <c r="AO150" s="865"/>
      <c r="AP150" s="866"/>
      <c r="AQ150" s="867"/>
      <c r="AR150" s="867"/>
      <c r="AS150" s="867"/>
      <c r="AT150" s="868"/>
      <c r="AU150" s="859"/>
      <c r="AV150" s="858"/>
      <c r="AW150" s="858"/>
      <c r="AX150" s="858"/>
      <c r="AY150" s="869"/>
      <c r="AZ150" s="869"/>
      <c r="BA150" s="870"/>
      <c r="BB150" s="870"/>
      <c r="BC150" s="870"/>
      <c r="BD150" s="870"/>
      <c r="BE150" s="858"/>
      <c r="BF150" s="858"/>
      <c r="BG150" s="858"/>
      <c r="BH150" s="871"/>
      <c r="BI150" s="306"/>
      <c r="BJ150" s="872"/>
    </row>
    <row r="151" spans="1:62" s="873" customFormat="1" ht="18.75">
      <c r="A151" s="853"/>
      <c r="B151" s="854"/>
      <c r="C151" s="855"/>
      <c r="D151" s="855"/>
      <c r="E151" s="856"/>
      <c r="F151" s="856"/>
      <c r="G151" s="299"/>
      <c r="H151" s="855"/>
      <c r="I151" s="855"/>
      <c r="J151" s="855"/>
      <c r="K151" s="855"/>
      <c r="L151" s="857"/>
      <c r="M151" s="305"/>
      <c r="N151" s="858"/>
      <c r="O151" s="858"/>
      <c r="P151" s="859"/>
      <c r="Q151" s="859"/>
      <c r="R151" s="859"/>
      <c r="S151" s="858"/>
      <c r="T151" s="858"/>
      <c r="U151" s="858"/>
      <c r="V151" s="858"/>
      <c r="W151" s="860"/>
      <c r="X151" s="861"/>
      <c r="Y151" s="303"/>
      <c r="Z151" s="862"/>
      <c r="AA151" s="303"/>
      <c r="AB151" s="303"/>
      <c r="AC151" s="303"/>
      <c r="AD151" s="303"/>
      <c r="AE151" s="858"/>
      <c r="AF151" s="863"/>
      <c r="AG151" s="858"/>
      <c r="AH151" s="864"/>
      <c r="AI151" s="305"/>
      <c r="AJ151" s="865"/>
      <c r="AK151" s="865"/>
      <c r="AL151" s="865"/>
      <c r="AM151" s="865"/>
      <c r="AN151" s="865"/>
      <c r="AO151" s="865"/>
      <c r="AP151" s="866"/>
      <c r="AQ151" s="867"/>
      <c r="AR151" s="867"/>
      <c r="AS151" s="867"/>
      <c r="AT151" s="868"/>
      <c r="AU151" s="859"/>
      <c r="AV151" s="858"/>
      <c r="AW151" s="858"/>
      <c r="AX151" s="858"/>
      <c r="AY151" s="869"/>
      <c r="AZ151" s="869"/>
      <c r="BA151" s="870"/>
      <c r="BB151" s="870"/>
      <c r="BC151" s="870"/>
      <c r="BD151" s="870"/>
      <c r="BE151" s="858"/>
      <c r="BF151" s="858"/>
      <c r="BG151" s="858"/>
      <c r="BH151" s="871"/>
      <c r="BI151" s="306"/>
      <c r="BJ151" s="872"/>
    </row>
    <row r="152" spans="1:62" s="873" customFormat="1" ht="18.75">
      <c r="A152" s="853"/>
      <c r="B152" s="854"/>
      <c r="C152" s="855"/>
      <c r="D152" s="855"/>
      <c r="E152" s="856"/>
      <c r="F152" s="856"/>
      <c r="G152" s="299"/>
      <c r="H152" s="855"/>
      <c r="I152" s="855"/>
      <c r="J152" s="855"/>
      <c r="K152" s="855"/>
      <c r="L152" s="857"/>
      <c r="M152" s="305"/>
      <c r="N152" s="858"/>
      <c r="O152" s="858"/>
      <c r="P152" s="859"/>
      <c r="Q152" s="859"/>
      <c r="R152" s="859"/>
      <c r="S152" s="858"/>
      <c r="T152" s="858"/>
      <c r="U152" s="858"/>
      <c r="V152" s="858"/>
      <c r="W152" s="860"/>
      <c r="X152" s="861"/>
      <c r="Y152" s="303"/>
      <c r="Z152" s="862"/>
      <c r="AA152" s="303"/>
      <c r="AB152" s="303"/>
      <c r="AC152" s="303"/>
      <c r="AD152" s="303"/>
      <c r="AE152" s="858"/>
      <c r="AF152" s="863"/>
      <c r="AG152" s="858"/>
      <c r="AH152" s="864"/>
      <c r="AI152" s="305"/>
      <c r="AJ152" s="865"/>
      <c r="AK152" s="865"/>
      <c r="AL152" s="865"/>
      <c r="AM152" s="865"/>
      <c r="AN152" s="865"/>
      <c r="AO152" s="865"/>
      <c r="AP152" s="866"/>
      <c r="AQ152" s="867"/>
      <c r="AR152" s="867"/>
      <c r="AS152" s="867"/>
      <c r="AT152" s="868"/>
      <c r="AU152" s="859"/>
      <c r="AV152" s="858"/>
      <c r="AW152" s="858"/>
      <c r="AX152" s="858"/>
      <c r="AY152" s="869"/>
      <c r="AZ152" s="869"/>
      <c r="BA152" s="870"/>
      <c r="BB152" s="870"/>
      <c r="BC152" s="870"/>
      <c r="BD152" s="870"/>
      <c r="BE152" s="858"/>
      <c r="BF152" s="858"/>
      <c r="BG152" s="858"/>
      <c r="BH152" s="871"/>
      <c r="BI152" s="306"/>
      <c r="BJ152" s="872"/>
    </row>
    <row r="153" spans="1:62" s="873" customFormat="1" ht="18.75">
      <c r="A153" s="853"/>
      <c r="B153" s="854"/>
      <c r="C153" s="855"/>
      <c r="D153" s="855"/>
      <c r="E153" s="856"/>
      <c r="F153" s="856"/>
      <c r="G153" s="299"/>
      <c r="H153" s="855"/>
      <c r="I153" s="855"/>
      <c r="J153" s="855"/>
      <c r="K153" s="855"/>
      <c r="L153" s="857"/>
      <c r="M153" s="305"/>
      <c r="N153" s="858"/>
      <c r="O153" s="858"/>
      <c r="P153" s="859"/>
      <c r="Q153" s="859"/>
      <c r="R153" s="859"/>
      <c r="S153" s="858"/>
      <c r="T153" s="858"/>
      <c r="U153" s="858"/>
      <c r="V153" s="858"/>
      <c r="W153" s="860"/>
      <c r="X153" s="861"/>
      <c r="Y153" s="303"/>
      <c r="Z153" s="862"/>
      <c r="AA153" s="303"/>
      <c r="AB153" s="303"/>
      <c r="AC153" s="303"/>
      <c r="AD153" s="303"/>
      <c r="AE153" s="858"/>
      <c r="AF153" s="863"/>
      <c r="AG153" s="858"/>
      <c r="AH153" s="864"/>
      <c r="AI153" s="305"/>
      <c r="AJ153" s="865"/>
      <c r="AK153" s="865"/>
      <c r="AL153" s="865"/>
      <c r="AM153" s="865"/>
      <c r="AN153" s="865"/>
      <c r="AO153" s="865"/>
      <c r="AP153" s="866"/>
      <c r="AQ153" s="867"/>
      <c r="AR153" s="867"/>
      <c r="AS153" s="867"/>
      <c r="AT153" s="868"/>
      <c r="AU153" s="859"/>
      <c r="AV153" s="858"/>
      <c r="AW153" s="858"/>
      <c r="AX153" s="858"/>
      <c r="AY153" s="869"/>
      <c r="AZ153" s="869"/>
      <c r="BA153" s="870"/>
      <c r="BB153" s="870"/>
      <c r="BC153" s="870"/>
      <c r="BD153" s="870"/>
      <c r="BE153" s="858"/>
      <c r="BF153" s="858"/>
      <c r="BG153" s="858"/>
      <c r="BH153" s="871"/>
      <c r="BI153" s="306"/>
      <c r="BJ153" s="872"/>
    </row>
    <row r="154" spans="1:62" s="873" customFormat="1" ht="18.75">
      <c r="A154" s="853"/>
      <c r="B154" s="854"/>
      <c r="C154" s="855"/>
      <c r="D154" s="855"/>
      <c r="E154" s="856"/>
      <c r="F154" s="856"/>
      <c r="G154" s="299"/>
      <c r="H154" s="855"/>
      <c r="I154" s="855"/>
      <c r="J154" s="855"/>
      <c r="K154" s="855"/>
      <c r="L154" s="857"/>
      <c r="M154" s="305"/>
      <c r="N154" s="858"/>
      <c r="O154" s="858"/>
      <c r="P154" s="859"/>
      <c r="Q154" s="859"/>
      <c r="R154" s="859"/>
      <c r="S154" s="858"/>
      <c r="T154" s="858"/>
      <c r="U154" s="858"/>
      <c r="V154" s="858"/>
      <c r="W154" s="860"/>
      <c r="X154" s="861"/>
      <c r="Y154" s="303"/>
      <c r="Z154" s="862"/>
      <c r="AA154" s="303"/>
      <c r="AB154" s="303"/>
      <c r="AC154" s="303"/>
      <c r="AD154" s="303"/>
      <c r="AE154" s="858"/>
      <c r="AF154" s="863"/>
      <c r="AG154" s="858"/>
      <c r="AH154" s="864"/>
      <c r="AI154" s="305"/>
      <c r="AJ154" s="865"/>
      <c r="AK154" s="865"/>
      <c r="AL154" s="865"/>
      <c r="AM154" s="865"/>
      <c r="AN154" s="865"/>
      <c r="AO154" s="865"/>
      <c r="AP154" s="866"/>
      <c r="AQ154" s="867"/>
      <c r="AR154" s="867"/>
      <c r="AS154" s="867"/>
      <c r="AT154" s="868"/>
      <c r="AU154" s="859"/>
      <c r="AV154" s="858"/>
      <c r="AW154" s="858"/>
      <c r="AX154" s="858"/>
      <c r="AY154" s="869"/>
      <c r="AZ154" s="869"/>
      <c r="BA154" s="870"/>
      <c r="BB154" s="870"/>
      <c r="BC154" s="870"/>
      <c r="BD154" s="870"/>
      <c r="BE154" s="858"/>
      <c r="BF154" s="858"/>
      <c r="BG154" s="858"/>
      <c r="BH154" s="871"/>
      <c r="BI154" s="306"/>
      <c r="BJ154" s="872"/>
    </row>
    <row r="155" spans="1:62" s="873" customFormat="1" ht="18.75">
      <c r="A155" s="853"/>
      <c r="B155" s="854"/>
      <c r="C155" s="855"/>
      <c r="D155" s="855"/>
      <c r="E155" s="856"/>
      <c r="F155" s="856"/>
      <c r="G155" s="299"/>
      <c r="H155" s="855"/>
      <c r="I155" s="855"/>
      <c r="J155" s="855"/>
      <c r="K155" s="855"/>
      <c r="L155" s="857"/>
      <c r="M155" s="305"/>
      <c r="N155" s="858"/>
      <c r="O155" s="858"/>
      <c r="P155" s="859"/>
      <c r="Q155" s="859"/>
      <c r="R155" s="859"/>
      <c r="S155" s="858"/>
      <c r="T155" s="858"/>
      <c r="U155" s="858"/>
      <c r="V155" s="858"/>
      <c r="W155" s="860"/>
      <c r="X155" s="861"/>
      <c r="Y155" s="303"/>
      <c r="Z155" s="862"/>
      <c r="AA155" s="303"/>
      <c r="AB155" s="303"/>
      <c r="AC155" s="303"/>
      <c r="AD155" s="303"/>
      <c r="AE155" s="858"/>
      <c r="AF155" s="863"/>
      <c r="AG155" s="858"/>
      <c r="AH155" s="864"/>
      <c r="AI155" s="305"/>
      <c r="AJ155" s="865"/>
      <c r="AK155" s="865"/>
      <c r="AL155" s="865"/>
      <c r="AM155" s="865"/>
      <c r="AN155" s="865"/>
      <c r="AO155" s="865"/>
      <c r="AP155" s="866"/>
      <c r="AQ155" s="867"/>
      <c r="AR155" s="867"/>
      <c r="AS155" s="867"/>
      <c r="AT155" s="868"/>
      <c r="AU155" s="859"/>
      <c r="AV155" s="858"/>
      <c r="AW155" s="858"/>
      <c r="AX155" s="858"/>
      <c r="AY155" s="869"/>
      <c r="AZ155" s="869"/>
      <c r="BA155" s="870"/>
      <c r="BB155" s="870"/>
      <c r="BC155" s="870"/>
      <c r="BD155" s="870"/>
      <c r="BE155" s="858"/>
      <c r="BF155" s="858"/>
      <c r="BG155" s="858"/>
      <c r="BH155" s="871"/>
      <c r="BI155" s="306"/>
      <c r="BJ155" s="872"/>
    </row>
    <row r="156" spans="1:62" s="873" customFormat="1" ht="18.75">
      <c r="A156" s="853"/>
      <c r="B156" s="854"/>
      <c r="C156" s="855"/>
      <c r="D156" s="855"/>
      <c r="E156" s="856"/>
      <c r="F156" s="856"/>
      <c r="G156" s="299"/>
      <c r="H156" s="855"/>
      <c r="I156" s="855"/>
      <c r="J156" s="855"/>
      <c r="K156" s="855"/>
      <c r="L156" s="857"/>
      <c r="M156" s="305"/>
      <c r="N156" s="858"/>
      <c r="O156" s="858"/>
      <c r="P156" s="859"/>
      <c r="Q156" s="859"/>
      <c r="R156" s="859"/>
      <c r="S156" s="858"/>
      <c r="T156" s="858"/>
      <c r="U156" s="858"/>
      <c r="V156" s="858"/>
      <c r="W156" s="860"/>
      <c r="X156" s="861"/>
      <c r="Y156" s="303"/>
      <c r="Z156" s="862"/>
      <c r="AA156" s="303"/>
      <c r="AB156" s="303"/>
      <c r="AC156" s="303"/>
      <c r="AD156" s="303"/>
      <c r="AE156" s="858"/>
      <c r="AF156" s="863"/>
      <c r="AG156" s="858"/>
      <c r="AH156" s="864"/>
      <c r="AI156" s="305"/>
      <c r="AJ156" s="865"/>
      <c r="AK156" s="865"/>
      <c r="AL156" s="865"/>
      <c r="AM156" s="865"/>
      <c r="AN156" s="865"/>
      <c r="AO156" s="865"/>
      <c r="AP156" s="866"/>
      <c r="AQ156" s="867"/>
      <c r="AR156" s="867"/>
      <c r="AS156" s="867"/>
      <c r="AT156" s="868"/>
      <c r="AU156" s="859"/>
      <c r="AV156" s="858"/>
      <c r="AW156" s="858"/>
      <c r="AX156" s="858"/>
      <c r="AY156" s="869"/>
      <c r="AZ156" s="869"/>
      <c r="BA156" s="870"/>
      <c r="BB156" s="870"/>
      <c r="BC156" s="870"/>
      <c r="BD156" s="870"/>
      <c r="BE156" s="858"/>
      <c r="BF156" s="858"/>
      <c r="BG156" s="858"/>
      <c r="BH156" s="871"/>
      <c r="BI156" s="306"/>
      <c r="BJ156" s="872"/>
    </row>
    <row r="157" spans="1:62" s="873" customFormat="1" ht="18.75">
      <c r="A157" s="853"/>
      <c r="B157" s="854"/>
      <c r="C157" s="855"/>
      <c r="D157" s="855"/>
      <c r="E157" s="856"/>
      <c r="F157" s="856"/>
      <c r="G157" s="299"/>
      <c r="H157" s="855"/>
      <c r="I157" s="855"/>
      <c r="J157" s="855"/>
      <c r="K157" s="855"/>
      <c r="L157" s="857"/>
      <c r="M157" s="305"/>
      <c r="N157" s="858"/>
      <c r="O157" s="858"/>
      <c r="P157" s="859"/>
      <c r="Q157" s="859"/>
      <c r="R157" s="859"/>
      <c r="S157" s="858"/>
      <c r="T157" s="858"/>
      <c r="U157" s="858"/>
      <c r="V157" s="858"/>
      <c r="W157" s="860"/>
      <c r="X157" s="861"/>
      <c r="Y157" s="303"/>
      <c r="Z157" s="862"/>
      <c r="AA157" s="303"/>
      <c r="AB157" s="303"/>
      <c r="AC157" s="303"/>
      <c r="AD157" s="303"/>
      <c r="AE157" s="858"/>
      <c r="AF157" s="863"/>
      <c r="AG157" s="858"/>
      <c r="AH157" s="864"/>
      <c r="AI157" s="305"/>
      <c r="AJ157" s="865"/>
      <c r="AK157" s="865"/>
      <c r="AL157" s="865"/>
      <c r="AM157" s="865"/>
      <c r="AN157" s="865"/>
      <c r="AO157" s="865"/>
      <c r="AP157" s="866"/>
      <c r="AQ157" s="867"/>
      <c r="AR157" s="867"/>
      <c r="AS157" s="867"/>
      <c r="AT157" s="868"/>
      <c r="AU157" s="859"/>
      <c r="AV157" s="858"/>
      <c r="AW157" s="858"/>
      <c r="AX157" s="858"/>
      <c r="AY157" s="869"/>
      <c r="AZ157" s="869"/>
      <c r="BA157" s="870"/>
      <c r="BB157" s="870"/>
      <c r="BC157" s="870"/>
      <c r="BD157" s="870"/>
      <c r="BE157" s="858"/>
      <c r="BF157" s="858"/>
      <c r="BG157" s="858"/>
      <c r="BH157" s="871"/>
      <c r="BI157" s="306"/>
      <c r="BJ157" s="872"/>
    </row>
    <row r="158" spans="1:62" s="873" customFormat="1" ht="18.75">
      <c r="A158" s="853"/>
      <c r="B158" s="854"/>
      <c r="C158" s="855"/>
      <c r="D158" s="855"/>
      <c r="E158" s="856"/>
      <c r="F158" s="856"/>
      <c r="G158" s="299"/>
      <c r="H158" s="855"/>
      <c r="I158" s="855"/>
      <c r="J158" s="855"/>
      <c r="K158" s="855"/>
      <c r="L158" s="857"/>
      <c r="M158" s="305"/>
      <c r="N158" s="858"/>
      <c r="O158" s="858"/>
      <c r="P158" s="859"/>
      <c r="Q158" s="859"/>
      <c r="R158" s="859"/>
      <c r="S158" s="858"/>
      <c r="T158" s="858"/>
      <c r="U158" s="858"/>
      <c r="V158" s="858"/>
      <c r="W158" s="860"/>
      <c r="X158" s="861"/>
      <c r="Y158" s="303"/>
      <c r="Z158" s="862"/>
      <c r="AA158" s="303"/>
      <c r="AB158" s="303"/>
      <c r="AC158" s="303"/>
      <c r="AD158" s="303"/>
      <c r="AE158" s="858"/>
      <c r="AF158" s="863"/>
      <c r="AG158" s="858"/>
      <c r="AH158" s="864"/>
      <c r="AI158" s="305"/>
      <c r="AJ158" s="865"/>
      <c r="AK158" s="865"/>
      <c r="AL158" s="865"/>
      <c r="AM158" s="865"/>
      <c r="AN158" s="865"/>
      <c r="AO158" s="865"/>
      <c r="AP158" s="866"/>
      <c r="AQ158" s="867"/>
      <c r="AR158" s="867"/>
      <c r="AS158" s="867"/>
      <c r="AT158" s="868"/>
      <c r="AU158" s="859"/>
      <c r="AV158" s="858"/>
      <c r="AW158" s="858"/>
      <c r="AX158" s="858"/>
      <c r="AY158" s="869"/>
      <c r="AZ158" s="869"/>
      <c r="BA158" s="870"/>
      <c r="BB158" s="870"/>
      <c r="BC158" s="870"/>
      <c r="BD158" s="870"/>
      <c r="BE158" s="858"/>
      <c r="BF158" s="858"/>
      <c r="BG158" s="858"/>
      <c r="BH158" s="871"/>
      <c r="BI158" s="306"/>
      <c r="BJ158" s="872"/>
    </row>
    <row r="159" spans="1:62" s="873" customFormat="1" ht="18.75">
      <c r="A159" s="853"/>
      <c r="B159" s="854"/>
      <c r="C159" s="855"/>
      <c r="D159" s="855"/>
      <c r="E159" s="856"/>
      <c r="F159" s="856"/>
      <c r="G159" s="299"/>
      <c r="H159" s="855"/>
      <c r="I159" s="855"/>
      <c r="J159" s="855"/>
      <c r="K159" s="855"/>
      <c r="L159" s="857"/>
      <c r="M159" s="305"/>
      <c r="N159" s="858"/>
      <c r="O159" s="858"/>
      <c r="P159" s="859"/>
      <c r="Q159" s="859"/>
      <c r="R159" s="859"/>
      <c r="S159" s="858"/>
      <c r="T159" s="858"/>
      <c r="U159" s="858"/>
      <c r="V159" s="858"/>
      <c r="W159" s="860"/>
      <c r="X159" s="861"/>
      <c r="Y159" s="303"/>
      <c r="Z159" s="862"/>
      <c r="AA159" s="303"/>
      <c r="AB159" s="303"/>
      <c r="AC159" s="303"/>
      <c r="AD159" s="303"/>
      <c r="AE159" s="858"/>
      <c r="AF159" s="863"/>
      <c r="AG159" s="858"/>
      <c r="AH159" s="864"/>
      <c r="AI159" s="305"/>
      <c r="AJ159" s="865"/>
      <c r="AK159" s="865"/>
      <c r="AL159" s="865"/>
      <c r="AM159" s="865"/>
      <c r="AN159" s="865"/>
      <c r="AO159" s="865"/>
      <c r="AP159" s="866"/>
      <c r="AQ159" s="867"/>
      <c r="AR159" s="867"/>
      <c r="AS159" s="867"/>
      <c r="AT159" s="868"/>
      <c r="AU159" s="859"/>
      <c r="AV159" s="858"/>
      <c r="AW159" s="858"/>
      <c r="AX159" s="858"/>
      <c r="AY159" s="869"/>
      <c r="AZ159" s="869"/>
      <c r="BA159" s="870"/>
      <c r="BB159" s="870"/>
      <c r="BC159" s="870"/>
      <c r="BD159" s="870"/>
      <c r="BE159" s="858"/>
      <c r="BF159" s="858"/>
      <c r="BG159" s="858"/>
      <c r="BH159" s="871"/>
      <c r="BI159" s="306"/>
      <c r="BJ159" s="872"/>
    </row>
    <row r="160" spans="1:62" s="873" customFormat="1" ht="18.75">
      <c r="A160" s="853"/>
      <c r="B160" s="854"/>
      <c r="C160" s="855"/>
      <c r="D160" s="855"/>
      <c r="E160" s="856"/>
      <c r="F160" s="856"/>
      <c r="G160" s="299"/>
      <c r="H160" s="855"/>
      <c r="I160" s="855"/>
      <c r="J160" s="855"/>
      <c r="K160" s="855"/>
      <c r="L160" s="857"/>
      <c r="M160" s="305"/>
      <c r="N160" s="858"/>
      <c r="O160" s="858"/>
      <c r="P160" s="859"/>
      <c r="Q160" s="859"/>
      <c r="R160" s="859"/>
      <c r="S160" s="858"/>
      <c r="T160" s="858"/>
      <c r="U160" s="858"/>
      <c r="V160" s="858"/>
      <c r="W160" s="860"/>
      <c r="X160" s="861"/>
      <c r="Y160" s="303"/>
      <c r="Z160" s="862"/>
      <c r="AA160" s="303"/>
      <c r="AB160" s="303"/>
      <c r="AC160" s="303"/>
      <c r="AD160" s="303"/>
      <c r="AE160" s="858"/>
      <c r="AF160" s="863"/>
      <c r="AG160" s="858"/>
      <c r="AH160" s="864"/>
      <c r="AI160" s="305"/>
      <c r="AJ160" s="865"/>
      <c r="AK160" s="865"/>
      <c r="AL160" s="865"/>
      <c r="AM160" s="865"/>
      <c r="AN160" s="865"/>
      <c r="AO160" s="865"/>
      <c r="AP160" s="866"/>
      <c r="AQ160" s="867"/>
      <c r="AR160" s="867"/>
      <c r="AS160" s="867"/>
      <c r="AT160" s="868"/>
      <c r="AU160" s="859"/>
      <c r="AV160" s="858"/>
      <c r="AW160" s="858"/>
      <c r="AX160" s="858"/>
      <c r="AY160" s="869"/>
      <c r="AZ160" s="869"/>
      <c r="BA160" s="870"/>
      <c r="BB160" s="870"/>
      <c r="BC160" s="870"/>
      <c r="BD160" s="870"/>
      <c r="BE160" s="858"/>
      <c r="BF160" s="858"/>
      <c r="BG160" s="858"/>
      <c r="BH160" s="871"/>
      <c r="BI160" s="306"/>
      <c r="BJ160" s="872"/>
    </row>
    <row r="161" spans="1:62" s="873" customFormat="1" ht="18.75">
      <c r="A161" s="853"/>
      <c r="B161" s="854"/>
      <c r="C161" s="855"/>
      <c r="D161" s="855"/>
      <c r="E161" s="856"/>
      <c r="F161" s="856"/>
      <c r="G161" s="299"/>
      <c r="H161" s="855"/>
      <c r="I161" s="855"/>
      <c r="J161" s="855"/>
      <c r="K161" s="855"/>
      <c r="L161" s="857"/>
      <c r="M161" s="305"/>
      <c r="N161" s="858"/>
      <c r="O161" s="858"/>
      <c r="P161" s="859"/>
      <c r="Q161" s="859"/>
      <c r="R161" s="859"/>
      <c r="S161" s="858"/>
      <c r="T161" s="858"/>
      <c r="U161" s="858"/>
      <c r="V161" s="858"/>
      <c r="W161" s="860"/>
      <c r="X161" s="861"/>
      <c r="Y161" s="303"/>
      <c r="Z161" s="862"/>
      <c r="AA161" s="303"/>
      <c r="AB161" s="303"/>
      <c r="AC161" s="303"/>
      <c r="AD161" s="303"/>
      <c r="AE161" s="858"/>
      <c r="AF161" s="863"/>
      <c r="AG161" s="858"/>
      <c r="AH161" s="864"/>
      <c r="AI161" s="305"/>
      <c r="AJ161" s="865"/>
      <c r="AK161" s="865"/>
      <c r="AL161" s="865"/>
      <c r="AM161" s="865"/>
      <c r="AN161" s="865"/>
      <c r="AO161" s="865"/>
      <c r="AP161" s="866"/>
      <c r="AQ161" s="867"/>
      <c r="AR161" s="867"/>
      <c r="AS161" s="867"/>
      <c r="AT161" s="868"/>
      <c r="AU161" s="859"/>
      <c r="AV161" s="858"/>
      <c r="AW161" s="858"/>
      <c r="AX161" s="858"/>
      <c r="AY161" s="869"/>
      <c r="AZ161" s="869"/>
      <c r="BA161" s="870"/>
      <c r="BB161" s="870"/>
      <c r="BC161" s="870"/>
      <c r="BD161" s="870"/>
      <c r="BE161" s="858"/>
      <c r="BF161" s="858"/>
      <c r="BG161" s="858"/>
      <c r="BH161" s="871"/>
      <c r="BI161" s="306"/>
      <c r="BJ161" s="872"/>
    </row>
    <row r="162" spans="1:62" s="873" customFormat="1" ht="18.75">
      <c r="A162" s="853"/>
      <c r="B162" s="854"/>
      <c r="C162" s="855"/>
      <c r="D162" s="855"/>
      <c r="E162" s="856"/>
      <c r="F162" s="856"/>
      <c r="G162" s="299"/>
      <c r="H162" s="855"/>
      <c r="I162" s="855"/>
      <c r="J162" s="855"/>
      <c r="K162" s="855"/>
      <c r="L162" s="857"/>
      <c r="M162" s="305"/>
      <c r="N162" s="858"/>
      <c r="O162" s="858"/>
      <c r="P162" s="859"/>
      <c r="Q162" s="859"/>
      <c r="R162" s="859"/>
      <c r="S162" s="858"/>
      <c r="T162" s="858"/>
      <c r="U162" s="858"/>
      <c r="V162" s="858"/>
      <c r="W162" s="860"/>
      <c r="X162" s="861"/>
      <c r="Y162" s="303"/>
      <c r="Z162" s="862"/>
      <c r="AA162" s="303"/>
      <c r="AB162" s="303"/>
      <c r="AC162" s="303"/>
      <c r="AD162" s="303"/>
      <c r="AE162" s="858"/>
      <c r="AF162" s="863"/>
      <c r="AG162" s="858"/>
      <c r="AH162" s="864"/>
      <c r="AI162" s="305"/>
      <c r="AJ162" s="865"/>
      <c r="AK162" s="865"/>
      <c r="AL162" s="865"/>
      <c r="AM162" s="865"/>
      <c r="AN162" s="865"/>
      <c r="AO162" s="865"/>
      <c r="AP162" s="866"/>
      <c r="AQ162" s="867"/>
      <c r="AR162" s="867"/>
      <c r="AS162" s="867"/>
      <c r="AT162" s="868"/>
      <c r="AU162" s="859"/>
      <c r="AV162" s="858"/>
      <c r="AW162" s="858"/>
      <c r="AX162" s="858"/>
      <c r="AY162" s="869"/>
      <c r="AZ162" s="869"/>
      <c r="BA162" s="870"/>
      <c r="BB162" s="870"/>
      <c r="BC162" s="870"/>
      <c r="BD162" s="870"/>
      <c r="BE162" s="858"/>
      <c r="BF162" s="858"/>
      <c r="BG162" s="858"/>
      <c r="BH162" s="871"/>
      <c r="BI162" s="306"/>
      <c r="BJ162" s="872"/>
    </row>
    <row r="163" spans="1:62" s="873" customFormat="1" ht="18.75">
      <c r="A163" s="853"/>
      <c r="B163" s="854"/>
      <c r="C163" s="855"/>
      <c r="D163" s="855"/>
      <c r="E163" s="856"/>
      <c r="F163" s="856"/>
      <c r="G163" s="299"/>
      <c r="H163" s="855"/>
      <c r="I163" s="855"/>
      <c r="J163" s="855"/>
      <c r="K163" s="855"/>
      <c r="L163" s="857"/>
      <c r="M163" s="305"/>
      <c r="N163" s="858"/>
      <c r="O163" s="858"/>
      <c r="P163" s="859"/>
      <c r="Q163" s="859"/>
      <c r="R163" s="859"/>
      <c r="S163" s="858"/>
      <c r="T163" s="858"/>
      <c r="U163" s="858"/>
      <c r="V163" s="858"/>
      <c r="W163" s="860"/>
      <c r="X163" s="861"/>
      <c r="Y163" s="303"/>
      <c r="Z163" s="862"/>
      <c r="AA163" s="303"/>
      <c r="AB163" s="303"/>
      <c r="AC163" s="303"/>
      <c r="AD163" s="303"/>
      <c r="AE163" s="858"/>
      <c r="AF163" s="863"/>
      <c r="AG163" s="858"/>
      <c r="AH163" s="864"/>
      <c r="AI163" s="305"/>
      <c r="AJ163" s="865"/>
      <c r="AK163" s="865"/>
      <c r="AL163" s="865"/>
      <c r="AM163" s="865"/>
      <c r="AN163" s="865"/>
      <c r="AO163" s="865"/>
      <c r="AP163" s="866"/>
      <c r="AQ163" s="867"/>
      <c r="AR163" s="867"/>
      <c r="AS163" s="867"/>
      <c r="AT163" s="868"/>
      <c r="AU163" s="859"/>
      <c r="AV163" s="858"/>
      <c r="AW163" s="858"/>
      <c r="AX163" s="858"/>
      <c r="AY163" s="869"/>
      <c r="AZ163" s="869"/>
      <c r="BA163" s="870"/>
      <c r="BB163" s="870"/>
      <c r="BC163" s="870"/>
      <c r="BD163" s="870"/>
      <c r="BE163" s="858"/>
      <c r="BF163" s="858"/>
      <c r="BG163" s="858"/>
      <c r="BH163" s="871"/>
      <c r="BI163" s="306"/>
      <c r="BJ163" s="872"/>
    </row>
    <row r="164" spans="1:62" s="873" customFormat="1" ht="18.75">
      <c r="A164" s="853"/>
      <c r="B164" s="854"/>
      <c r="C164" s="855"/>
      <c r="D164" s="855"/>
      <c r="E164" s="856"/>
      <c r="F164" s="856"/>
      <c r="G164" s="299"/>
      <c r="H164" s="855"/>
      <c r="I164" s="855"/>
      <c r="J164" s="855"/>
      <c r="K164" s="855"/>
      <c r="L164" s="857"/>
      <c r="M164" s="305"/>
      <c r="N164" s="858"/>
      <c r="O164" s="858"/>
      <c r="P164" s="859"/>
      <c r="Q164" s="859"/>
      <c r="R164" s="859"/>
      <c r="S164" s="858"/>
      <c r="T164" s="858"/>
      <c r="U164" s="858"/>
      <c r="V164" s="858"/>
      <c r="W164" s="860"/>
      <c r="X164" s="861"/>
      <c r="Y164" s="303"/>
      <c r="Z164" s="862"/>
      <c r="AA164" s="303"/>
      <c r="AB164" s="303"/>
      <c r="AC164" s="303"/>
      <c r="AD164" s="303"/>
      <c r="AE164" s="858"/>
      <c r="AF164" s="863"/>
      <c r="AG164" s="858"/>
      <c r="AH164" s="864"/>
      <c r="AI164" s="305"/>
      <c r="AJ164" s="865"/>
      <c r="AK164" s="865"/>
      <c r="AL164" s="865"/>
      <c r="AM164" s="865"/>
      <c r="AN164" s="865"/>
      <c r="AO164" s="865"/>
      <c r="AP164" s="866"/>
      <c r="AQ164" s="867"/>
      <c r="AR164" s="867"/>
      <c r="AS164" s="867"/>
      <c r="AT164" s="868"/>
      <c r="AU164" s="859"/>
      <c r="AV164" s="858"/>
      <c r="AW164" s="858"/>
      <c r="AX164" s="858"/>
      <c r="AY164" s="869"/>
      <c r="AZ164" s="869"/>
      <c r="BA164" s="870"/>
      <c r="BB164" s="870"/>
      <c r="BC164" s="870"/>
      <c r="BD164" s="870"/>
      <c r="BE164" s="858"/>
      <c r="BF164" s="858"/>
      <c r="BG164" s="858"/>
      <c r="BH164" s="871"/>
      <c r="BI164" s="306"/>
      <c r="BJ164" s="872"/>
    </row>
    <row r="165" spans="1:62" s="873" customFormat="1" ht="18.75">
      <c r="A165" s="853"/>
      <c r="B165" s="854"/>
      <c r="C165" s="855"/>
      <c r="D165" s="855"/>
      <c r="E165" s="856"/>
      <c r="F165" s="856"/>
      <c r="G165" s="299"/>
      <c r="H165" s="855"/>
      <c r="I165" s="855"/>
      <c r="J165" s="855"/>
      <c r="K165" s="855"/>
      <c r="L165" s="857"/>
      <c r="M165" s="305"/>
      <c r="N165" s="858"/>
      <c r="O165" s="858"/>
      <c r="P165" s="859"/>
      <c r="Q165" s="859"/>
      <c r="R165" s="859"/>
      <c r="S165" s="858"/>
      <c r="T165" s="858"/>
      <c r="U165" s="858"/>
      <c r="V165" s="858"/>
      <c r="W165" s="860"/>
      <c r="X165" s="861"/>
      <c r="Y165" s="303"/>
      <c r="Z165" s="862"/>
      <c r="AA165" s="303"/>
      <c r="AB165" s="303"/>
      <c r="AC165" s="303"/>
      <c r="AD165" s="303"/>
      <c r="AE165" s="858"/>
      <c r="AF165" s="863"/>
      <c r="AG165" s="858"/>
      <c r="AH165" s="864"/>
      <c r="AI165" s="305"/>
      <c r="AJ165" s="865"/>
      <c r="AK165" s="865"/>
      <c r="AL165" s="865"/>
      <c r="AM165" s="865"/>
      <c r="AN165" s="865"/>
      <c r="AO165" s="865"/>
      <c r="AP165" s="866"/>
      <c r="AQ165" s="867"/>
      <c r="AR165" s="867"/>
      <c r="AS165" s="867"/>
      <c r="AT165" s="868"/>
      <c r="AU165" s="859"/>
      <c r="AV165" s="858"/>
      <c r="AW165" s="858"/>
      <c r="AX165" s="858"/>
      <c r="AY165" s="869"/>
      <c r="AZ165" s="869"/>
      <c r="BA165" s="870"/>
      <c r="BB165" s="870"/>
      <c r="BC165" s="870"/>
      <c r="BD165" s="870"/>
      <c r="BE165" s="858"/>
      <c r="BF165" s="858"/>
      <c r="BG165" s="858"/>
      <c r="BH165" s="871"/>
      <c r="BI165" s="306"/>
      <c r="BJ165" s="872"/>
    </row>
    <row r="166" spans="1:62" s="873" customFormat="1" ht="18.75">
      <c r="A166" s="853"/>
      <c r="B166" s="854"/>
      <c r="C166" s="855"/>
      <c r="D166" s="855"/>
      <c r="E166" s="856"/>
      <c r="F166" s="856"/>
      <c r="G166" s="299"/>
      <c r="H166" s="855"/>
      <c r="I166" s="855"/>
      <c r="J166" s="855"/>
      <c r="K166" s="855"/>
      <c r="L166" s="857"/>
      <c r="M166" s="305"/>
      <c r="N166" s="858"/>
      <c r="O166" s="858"/>
      <c r="P166" s="859"/>
      <c r="Q166" s="859"/>
      <c r="R166" s="859"/>
      <c r="S166" s="858"/>
      <c r="T166" s="858"/>
      <c r="U166" s="858"/>
      <c r="V166" s="858"/>
      <c r="W166" s="860"/>
      <c r="X166" s="861"/>
      <c r="Y166" s="303"/>
      <c r="Z166" s="862"/>
      <c r="AA166" s="303"/>
      <c r="AB166" s="303"/>
      <c r="AC166" s="303"/>
      <c r="AD166" s="303"/>
      <c r="AE166" s="858"/>
      <c r="AF166" s="863"/>
      <c r="AG166" s="858"/>
      <c r="AH166" s="864"/>
      <c r="AI166" s="305"/>
      <c r="AJ166" s="865"/>
      <c r="AK166" s="865"/>
      <c r="AL166" s="865"/>
      <c r="AM166" s="865"/>
      <c r="AN166" s="865"/>
      <c r="AO166" s="865"/>
      <c r="AP166" s="866"/>
      <c r="AQ166" s="867"/>
      <c r="AR166" s="867"/>
      <c r="AS166" s="867"/>
      <c r="AT166" s="868"/>
      <c r="AU166" s="859"/>
      <c r="AV166" s="858"/>
      <c r="AW166" s="858"/>
      <c r="AX166" s="858"/>
      <c r="AY166" s="869"/>
      <c r="AZ166" s="869"/>
      <c r="BA166" s="870"/>
      <c r="BB166" s="870"/>
      <c r="BC166" s="870"/>
      <c r="BD166" s="870"/>
      <c r="BE166" s="858"/>
      <c r="BF166" s="858"/>
      <c r="BG166" s="858"/>
      <c r="BH166" s="871"/>
      <c r="BI166" s="306"/>
      <c r="BJ166" s="872"/>
    </row>
    <row r="167" spans="1:62" s="873" customFormat="1" ht="18.75">
      <c r="A167" s="853"/>
      <c r="B167" s="854"/>
      <c r="C167" s="855"/>
      <c r="D167" s="855"/>
      <c r="E167" s="856"/>
      <c r="F167" s="856"/>
      <c r="G167" s="299"/>
      <c r="H167" s="855"/>
      <c r="I167" s="855"/>
      <c r="J167" s="855"/>
      <c r="K167" s="855"/>
      <c r="L167" s="857"/>
      <c r="M167" s="305"/>
      <c r="N167" s="858"/>
      <c r="O167" s="858"/>
      <c r="P167" s="859"/>
      <c r="Q167" s="859"/>
      <c r="R167" s="859"/>
      <c r="S167" s="858"/>
      <c r="T167" s="858"/>
      <c r="U167" s="858"/>
      <c r="V167" s="858"/>
      <c r="W167" s="860"/>
      <c r="X167" s="861"/>
      <c r="Y167" s="303"/>
      <c r="Z167" s="862"/>
      <c r="AA167" s="303"/>
      <c r="AB167" s="303"/>
      <c r="AC167" s="303"/>
      <c r="AD167" s="303"/>
      <c r="AE167" s="858"/>
      <c r="AF167" s="863"/>
      <c r="AG167" s="858"/>
      <c r="AH167" s="864"/>
      <c r="AI167" s="305"/>
      <c r="AJ167" s="865"/>
      <c r="AK167" s="865"/>
      <c r="AL167" s="865"/>
      <c r="AM167" s="865"/>
      <c r="AN167" s="865"/>
      <c r="AO167" s="865"/>
      <c r="AP167" s="866"/>
      <c r="AQ167" s="867"/>
      <c r="AR167" s="867"/>
      <c r="AS167" s="867"/>
      <c r="AT167" s="868"/>
      <c r="AU167" s="859"/>
      <c r="AV167" s="858"/>
      <c r="AW167" s="858"/>
      <c r="AX167" s="858"/>
      <c r="AY167" s="869"/>
      <c r="AZ167" s="869"/>
      <c r="BA167" s="870"/>
      <c r="BB167" s="870"/>
      <c r="BC167" s="870"/>
      <c r="BD167" s="870"/>
      <c r="BE167" s="858"/>
      <c r="BF167" s="858"/>
      <c r="BG167" s="858"/>
      <c r="BH167" s="871"/>
      <c r="BI167" s="306"/>
      <c r="BJ167" s="872"/>
    </row>
    <row r="168" spans="1:62" s="873" customFormat="1" ht="18.75">
      <c r="A168" s="853"/>
      <c r="B168" s="854"/>
      <c r="C168" s="855"/>
      <c r="D168" s="855"/>
      <c r="E168" s="856"/>
      <c r="F168" s="856"/>
      <c r="G168" s="299"/>
      <c r="H168" s="855"/>
      <c r="I168" s="855"/>
      <c r="J168" s="855"/>
      <c r="K168" s="855"/>
      <c r="L168" s="857"/>
      <c r="M168" s="305"/>
      <c r="N168" s="858"/>
      <c r="O168" s="858"/>
      <c r="P168" s="859"/>
      <c r="Q168" s="859"/>
      <c r="R168" s="859"/>
      <c r="S168" s="858"/>
      <c r="T168" s="858"/>
      <c r="U168" s="858"/>
      <c r="V168" s="858"/>
      <c r="W168" s="860"/>
      <c r="X168" s="861"/>
      <c r="Y168" s="303"/>
      <c r="Z168" s="862"/>
      <c r="AA168" s="303"/>
      <c r="AB168" s="303"/>
      <c r="AC168" s="303"/>
      <c r="AD168" s="303"/>
      <c r="AE168" s="858"/>
      <c r="AF168" s="863"/>
      <c r="AG168" s="858"/>
      <c r="AH168" s="864"/>
      <c r="AI168" s="305"/>
      <c r="AJ168" s="865"/>
      <c r="AK168" s="865"/>
      <c r="AL168" s="865"/>
      <c r="AM168" s="865"/>
      <c r="AN168" s="865"/>
      <c r="AO168" s="865"/>
      <c r="AP168" s="866"/>
      <c r="AQ168" s="867"/>
      <c r="AR168" s="867"/>
      <c r="AS168" s="867"/>
      <c r="AT168" s="868"/>
      <c r="AU168" s="859"/>
      <c r="AV168" s="858"/>
      <c r="AW168" s="858"/>
      <c r="AX168" s="858"/>
      <c r="AY168" s="869"/>
      <c r="AZ168" s="869"/>
      <c r="BA168" s="870"/>
      <c r="BB168" s="870"/>
      <c r="BC168" s="870"/>
      <c r="BD168" s="870"/>
      <c r="BE168" s="858"/>
      <c r="BF168" s="858"/>
      <c r="BG168" s="858"/>
      <c r="BH168" s="871"/>
      <c r="BI168" s="306"/>
      <c r="BJ168" s="872"/>
    </row>
    <row r="169" spans="1:62" s="873" customFormat="1" ht="18.75">
      <c r="A169" s="853"/>
      <c r="B169" s="854"/>
      <c r="C169" s="855"/>
      <c r="D169" s="855"/>
      <c r="E169" s="856"/>
      <c r="F169" s="856"/>
      <c r="G169" s="299"/>
      <c r="H169" s="855"/>
      <c r="I169" s="855"/>
      <c r="J169" s="855"/>
      <c r="K169" s="855"/>
      <c r="L169" s="857"/>
      <c r="M169" s="305"/>
      <c r="N169" s="858"/>
      <c r="O169" s="858"/>
      <c r="P169" s="859"/>
      <c r="Q169" s="859"/>
      <c r="R169" s="859"/>
      <c r="S169" s="858"/>
      <c r="T169" s="858"/>
      <c r="U169" s="858"/>
      <c r="V169" s="858"/>
      <c r="W169" s="860"/>
      <c r="X169" s="861"/>
      <c r="Y169" s="303"/>
      <c r="Z169" s="862"/>
      <c r="AA169" s="303"/>
      <c r="AB169" s="303"/>
      <c r="AC169" s="303"/>
      <c r="AD169" s="303"/>
      <c r="AE169" s="858"/>
      <c r="AF169" s="863"/>
      <c r="AG169" s="858"/>
      <c r="AH169" s="864"/>
      <c r="AI169" s="305"/>
      <c r="AJ169" s="865"/>
      <c r="AK169" s="865"/>
      <c r="AL169" s="865"/>
      <c r="AM169" s="865"/>
      <c r="AN169" s="865"/>
      <c r="AO169" s="865"/>
      <c r="AP169" s="866"/>
      <c r="AQ169" s="867"/>
      <c r="AR169" s="867"/>
      <c r="AS169" s="867"/>
      <c r="AT169" s="868"/>
      <c r="AU169" s="859"/>
      <c r="AV169" s="858"/>
      <c r="AW169" s="858"/>
      <c r="AX169" s="858"/>
      <c r="AY169" s="869"/>
      <c r="AZ169" s="869"/>
      <c r="BA169" s="870"/>
      <c r="BB169" s="870"/>
      <c r="BC169" s="870"/>
      <c r="BD169" s="870"/>
      <c r="BE169" s="858"/>
      <c r="BF169" s="858"/>
      <c r="BG169" s="858"/>
      <c r="BH169" s="871"/>
      <c r="BI169" s="306"/>
      <c r="BJ169" s="872"/>
    </row>
    <row r="170" spans="1:62" s="873" customFormat="1" ht="18.75">
      <c r="A170" s="853"/>
      <c r="B170" s="854"/>
      <c r="C170" s="855"/>
      <c r="D170" s="855"/>
      <c r="E170" s="856"/>
      <c r="F170" s="856"/>
      <c r="G170" s="299"/>
      <c r="H170" s="855"/>
      <c r="I170" s="855"/>
      <c r="J170" s="855"/>
      <c r="K170" s="855"/>
      <c r="L170" s="857"/>
      <c r="M170" s="305"/>
      <c r="N170" s="858"/>
      <c r="O170" s="858"/>
      <c r="P170" s="859"/>
      <c r="Q170" s="859"/>
      <c r="R170" s="859"/>
      <c r="S170" s="858"/>
      <c r="T170" s="858"/>
      <c r="U170" s="858"/>
      <c r="V170" s="858"/>
      <c r="W170" s="860"/>
      <c r="X170" s="861"/>
      <c r="Y170" s="303"/>
      <c r="Z170" s="862"/>
      <c r="AA170" s="303"/>
      <c r="AB170" s="303"/>
      <c r="AC170" s="303"/>
      <c r="AD170" s="303"/>
      <c r="AE170" s="858"/>
      <c r="AF170" s="863"/>
      <c r="AG170" s="858"/>
      <c r="AH170" s="864"/>
      <c r="AI170" s="305"/>
      <c r="AJ170" s="865"/>
      <c r="AK170" s="865"/>
      <c r="AL170" s="865"/>
      <c r="AM170" s="865"/>
      <c r="AN170" s="865"/>
      <c r="AO170" s="865"/>
      <c r="AP170" s="866"/>
      <c r="AQ170" s="867"/>
      <c r="AR170" s="867"/>
      <c r="AS170" s="867"/>
      <c r="AT170" s="868"/>
      <c r="AU170" s="859"/>
      <c r="AV170" s="858"/>
      <c r="AW170" s="858"/>
      <c r="AX170" s="858"/>
      <c r="AY170" s="869"/>
      <c r="AZ170" s="869"/>
      <c r="BA170" s="870"/>
      <c r="BB170" s="870"/>
      <c r="BC170" s="870"/>
      <c r="BD170" s="870"/>
      <c r="BE170" s="858"/>
      <c r="BF170" s="858"/>
      <c r="BG170" s="858"/>
      <c r="BH170" s="871"/>
      <c r="BI170" s="306"/>
      <c r="BJ170" s="872"/>
    </row>
    <row r="171" spans="1:62" s="873" customFormat="1" ht="18.75">
      <c r="A171" s="853"/>
      <c r="B171" s="854"/>
      <c r="C171" s="855"/>
      <c r="D171" s="855"/>
      <c r="E171" s="856"/>
      <c r="F171" s="856"/>
      <c r="G171" s="299"/>
      <c r="H171" s="855"/>
      <c r="I171" s="855"/>
      <c r="J171" s="855"/>
      <c r="K171" s="855"/>
      <c r="L171" s="857"/>
      <c r="M171" s="305"/>
      <c r="N171" s="858"/>
      <c r="O171" s="858"/>
      <c r="P171" s="859"/>
      <c r="Q171" s="859"/>
      <c r="R171" s="859"/>
      <c r="S171" s="858"/>
      <c r="T171" s="858"/>
      <c r="U171" s="858"/>
      <c r="V171" s="858"/>
      <c r="W171" s="860"/>
      <c r="X171" s="861"/>
      <c r="Y171" s="303"/>
      <c r="Z171" s="862"/>
      <c r="AA171" s="303"/>
      <c r="AB171" s="303"/>
      <c r="AC171" s="303"/>
      <c r="AD171" s="303"/>
      <c r="AE171" s="858"/>
      <c r="AF171" s="863"/>
      <c r="AG171" s="858"/>
      <c r="AH171" s="864"/>
      <c r="AI171" s="305"/>
      <c r="AJ171" s="865"/>
      <c r="AK171" s="865"/>
      <c r="AL171" s="865"/>
      <c r="AM171" s="865"/>
      <c r="AN171" s="865"/>
      <c r="AO171" s="865"/>
      <c r="AP171" s="866"/>
      <c r="AQ171" s="867"/>
      <c r="AR171" s="867"/>
      <c r="AS171" s="867"/>
      <c r="AT171" s="868"/>
      <c r="AU171" s="859"/>
      <c r="AV171" s="858"/>
      <c r="AW171" s="858"/>
      <c r="AX171" s="858"/>
      <c r="AY171" s="869"/>
      <c r="AZ171" s="869"/>
      <c r="BA171" s="870"/>
      <c r="BB171" s="870"/>
      <c r="BC171" s="870"/>
      <c r="BD171" s="870"/>
      <c r="BE171" s="858"/>
      <c r="BF171" s="858"/>
      <c r="BG171" s="858"/>
      <c r="BH171" s="871"/>
      <c r="BI171" s="306"/>
      <c r="BJ171" s="872"/>
    </row>
    <row r="172" spans="1:62" s="873" customFormat="1" ht="18.75">
      <c r="A172" s="853"/>
      <c r="B172" s="854"/>
      <c r="C172" s="855"/>
      <c r="D172" s="855"/>
      <c r="E172" s="856"/>
      <c r="F172" s="856"/>
      <c r="G172" s="299"/>
      <c r="H172" s="855"/>
      <c r="I172" s="855"/>
      <c r="J172" s="855"/>
      <c r="K172" s="855"/>
      <c r="L172" s="857"/>
      <c r="M172" s="305"/>
      <c r="N172" s="858"/>
      <c r="O172" s="858"/>
      <c r="P172" s="859"/>
      <c r="Q172" s="859"/>
      <c r="R172" s="859"/>
      <c r="S172" s="858"/>
      <c r="T172" s="858"/>
      <c r="U172" s="858"/>
      <c r="V172" s="858"/>
      <c r="W172" s="860"/>
      <c r="X172" s="861"/>
      <c r="Y172" s="303"/>
      <c r="Z172" s="862"/>
      <c r="AA172" s="303"/>
      <c r="AB172" s="303"/>
      <c r="AC172" s="303"/>
      <c r="AD172" s="303"/>
      <c r="AE172" s="858"/>
      <c r="AF172" s="863"/>
      <c r="AG172" s="858"/>
      <c r="AH172" s="864"/>
      <c r="AI172" s="305"/>
      <c r="AJ172" s="865"/>
      <c r="AK172" s="865"/>
      <c r="AL172" s="865"/>
      <c r="AM172" s="865"/>
      <c r="AN172" s="865"/>
      <c r="AO172" s="865"/>
      <c r="AP172" s="866"/>
      <c r="AQ172" s="867"/>
      <c r="AR172" s="867"/>
      <c r="AS172" s="867"/>
      <c r="AT172" s="868"/>
      <c r="AU172" s="859"/>
      <c r="AV172" s="858"/>
      <c r="AW172" s="858"/>
      <c r="AX172" s="858"/>
      <c r="AY172" s="869"/>
      <c r="AZ172" s="869"/>
      <c r="BA172" s="870"/>
      <c r="BB172" s="870"/>
      <c r="BC172" s="870"/>
      <c r="BD172" s="870"/>
      <c r="BE172" s="858"/>
      <c r="BF172" s="858"/>
      <c r="BG172" s="858"/>
      <c r="BH172" s="871"/>
      <c r="BI172" s="306"/>
      <c r="BJ172" s="872"/>
    </row>
  </sheetData>
  <sheetProtection selectLockedCells="1" selectUnlockedCells="1"/>
  <mergeCells count="42">
    <mergeCell ref="AM9:AO9"/>
    <mergeCell ref="AP9:AY9"/>
    <mergeCell ref="A9:A10"/>
    <mergeCell ref="B9:B10"/>
    <mergeCell ref="C9:C10"/>
    <mergeCell ref="D9:G9"/>
    <mergeCell ref="H9:K9"/>
    <mergeCell ref="L9:L10"/>
    <mergeCell ref="L12:L13"/>
    <mergeCell ref="V12:V13"/>
    <mergeCell ref="W12:Y12"/>
    <mergeCell ref="AE12:AH12"/>
    <mergeCell ref="AI12:AL12"/>
    <mergeCell ref="M9:N9"/>
    <mergeCell ref="O9:V9"/>
    <mergeCell ref="W9:AD9"/>
    <mergeCell ref="AE9:AL9"/>
    <mergeCell ref="BE12:BF12"/>
    <mergeCell ref="AZ9:BA9"/>
    <mergeCell ref="BB9:BD9"/>
    <mergeCell ref="BE9:BH9"/>
    <mergeCell ref="BI9:BI10"/>
    <mergeCell ref="BJ9:BJ10"/>
    <mergeCell ref="AP13:AQ13"/>
    <mergeCell ref="AT13:AY13"/>
    <mergeCell ref="AZ13:BA13"/>
    <mergeCell ref="BB13:BD13"/>
    <mergeCell ref="AM12:AO12"/>
    <mergeCell ref="AP12:AQ12"/>
    <mergeCell ref="AT12:AY12"/>
    <mergeCell ref="AZ12:BA12"/>
    <mergeCell ref="BB12:BD12"/>
    <mergeCell ref="BE13:BF13"/>
    <mergeCell ref="BG13:BH13"/>
    <mergeCell ref="B15:C15"/>
    <mergeCell ref="B27:C27"/>
    <mergeCell ref="BG12:BH12"/>
    <mergeCell ref="BI12:BI13"/>
    <mergeCell ref="W13:Y13"/>
    <mergeCell ref="AE13:AH13"/>
    <mergeCell ref="AI13:AL13"/>
    <mergeCell ref="AM13:AO13"/>
  </mergeCells>
  <printOptions horizontalCentered="1"/>
  <pageMargins left="0.39375" right="0.39375" top="0.9840277777777777" bottom="0.9840277777777777" header="0.5118055555555555" footer="0.5118055555555555"/>
  <pageSetup horizontalDpi="300" verticalDpi="300" orientation="landscape" paperSize="8" scale="50" r:id="rId1"/>
  <headerFooter alignWithMargins="0">
    <oddHeader>&amp;C&amp;11VNITROBLOK ul. Na Pastvisku-Pekařská-Rolnická-Štefánikova
&amp;10SPECIFIKACE ROSTLIN</oddHeader>
    <oddFooter>&amp;CStránka &amp;P z &amp;N</oddFooter>
  </headerFooter>
  <colBreaks count="1" manualBreakCount="1">
    <brk id="60" max="65535" man="1"/>
  </colBreaks>
</worksheet>
</file>

<file path=xl/worksheets/sheet9.xml><?xml version="1.0" encoding="utf-8"?>
<worksheet xmlns="http://schemas.openxmlformats.org/spreadsheetml/2006/main" xmlns:r="http://schemas.openxmlformats.org/officeDocument/2006/relationships">
  <dimension ref="A1:AE86"/>
  <sheetViews>
    <sheetView zoomScale="85" zoomScaleNormal="85" zoomScaleSheetLayoutView="115" zoomScalePageLayoutView="0" workbookViewId="0" topLeftCell="A1">
      <selection activeCell="A1" sqref="A1"/>
    </sheetView>
  </sheetViews>
  <sheetFormatPr defaultColWidth="9.140625" defaultRowHeight="12.75"/>
  <cols>
    <col min="1" max="1" width="11.8515625" style="303" customWidth="1"/>
    <col min="2" max="2" width="71.57421875" style="299" customWidth="1"/>
    <col min="3" max="16384" width="9.140625" style="299" customWidth="1"/>
  </cols>
  <sheetData>
    <row r="1" spans="1:31" s="264" customFormat="1" ht="18.75">
      <c r="A1" s="875" t="s">
        <v>1065</v>
      </c>
      <c r="C1" s="265"/>
      <c r="K1" s="265"/>
      <c r="L1" s="262"/>
      <c r="M1" s="262"/>
      <c r="N1" s="262"/>
      <c r="O1" s="267"/>
      <c r="P1" s="268"/>
      <c r="T1" s="262"/>
      <c r="U1" s="269"/>
      <c r="V1" s="270"/>
      <c r="W1" s="270"/>
      <c r="X1" s="270"/>
      <c r="Y1" s="270"/>
      <c r="AD1" s="876"/>
      <c r="AE1" s="877"/>
    </row>
    <row r="2" spans="1:31" s="264" customFormat="1" ht="15">
      <c r="A2" s="878" t="s">
        <v>53</v>
      </c>
      <c r="B2" s="879" t="str">
        <f>'[1]ROSTLINY A TECHNOLOGIE VÝSADBY'!C2</f>
        <v>REGENERACE SÍDLIŠTĚ ŠALAMOUNA, etapa 5A</v>
      </c>
      <c r="C2" s="265"/>
      <c r="K2" s="265"/>
      <c r="L2" s="262"/>
      <c r="M2" s="262"/>
      <c r="N2" s="262"/>
      <c r="O2" s="267"/>
      <c r="P2" s="268"/>
      <c r="T2" s="262"/>
      <c r="U2" s="269"/>
      <c r="V2" s="270"/>
      <c r="W2" s="270"/>
      <c r="X2" s="270"/>
      <c r="Y2" s="270"/>
      <c r="AD2" s="876"/>
      <c r="AE2" s="877"/>
    </row>
    <row r="3" spans="1:31" s="264" customFormat="1" ht="15">
      <c r="A3" s="878" t="s">
        <v>54</v>
      </c>
      <c r="B3" s="880" t="str">
        <f>'[1]ROSTLINY A TECHNOLOGIE VÝSADBY'!C3</f>
        <v>SO-01 SADOVÉ ÚPRAVY</v>
      </c>
      <c r="C3" s="265"/>
      <c r="K3" s="265"/>
      <c r="L3" s="262"/>
      <c r="M3" s="262"/>
      <c r="N3" s="262"/>
      <c r="O3" s="267"/>
      <c r="P3" s="268"/>
      <c r="T3" s="262"/>
      <c r="U3" s="269"/>
      <c r="V3" s="270"/>
      <c r="W3" s="270"/>
      <c r="X3" s="270"/>
      <c r="Y3" s="270"/>
      <c r="AD3" s="876"/>
      <c r="AE3" s="877"/>
    </row>
    <row r="4" spans="1:31" s="264" customFormat="1" ht="15">
      <c r="A4" s="878" t="s">
        <v>55</v>
      </c>
      <c r="B4" s="881" t="s">
        <v>1066</v>
      </c>
      <c r="C4" s="265"/>
      <c r="K4" s="265"/>
      <c r="L4" s="262"/>
      <c r="M4" s="262"/>
      <c r="N4" s="262"/>
      <c r="O4" s="267"/>
      <c r="P4" s="268"/>
      <c r="T4" s="262"/>
      <c r="U4" s="269"/>
      <c r="V4" s="270"/>
      <c r="W4" s="270"/>
      <c r="X4" s="270"/>
      <c r="Y4" s="270"/>
      <c r="AD4" s="876"/>
      <c r="AE4" s="877"/>
    </row>
    <row r="5" spans="1:31" s="264" customFormat="1" ht="15">
      <c r="A5" s="878" t="s">
        <v>66</v>
      </c>
      <c r="B5" s="882">
        <v>822</v>
      </c>
      <c r="C5" s="265"/>
      <c r="K5" s="265"/>
      <c r="L5" s="262"/>
      <c r="M5" s="262"/>
      <c r="N5" s="262"/>
      <c r="O5" s="267"/>
      <c r="P5" s="268"/>
      <c r="T5" s="262"/>
      <c r="U5" s="269"/>
      <c r="V5" s="270"/>
      <c r="W5" s="270"/>
      <c r="X5" s="270"/>
      <c r="Y5" s="270"/>
      <c r="AD5" s="876"/>
      <c r="AE5" s="877"/>
    </row>
    <row r="6" spans="1:31" s="264" customFormat="1" ht="15">
      <c r="A6" s="878"/>
      <c r="B6" s="882"/>
      <c r="C6" s="265"/>
      <c r="K6" s="265"/>
      <c r="L6" s="262"/>
      <c r="M6" s="262"/>
      <c r="N6" s="262"/>
      <c r="O6" s="267"/>
      <c r="P6" s="268"/>
      <c r="T6" s="262"/>
      <c r="U6" s="269"/>
      <c r="V6" s="270"/>
      <c r="W6" s="270"/>
      <c r="X6" s="270"/>
      <c r="Y6" s="270"/>
      <c r="AD6" s="876"/>
      <c r="AE6" s="877"/>
    </row>
    <row r="7" spans="1:31" s="264" customFormat="1" ht="15">
      <c r="A7" s="878" t="s">
        <v>57</v>
      </c>
      <c r="B7" s="882" t="str">
        <f>'[1]ROSTLINY A TECHNOLOGIE VÝSADBY'!C5</f>
        <v>SMO MOaP</v>
      </c>
      <c r="C7" s="265"/>
      <c r="K7" s="265"/>
      <c r="L7" s="262"/>
      <c r="M7" s="262"/>
      <c r="N7" s="262"/>
      <c r="O7" s="267"/>
      <c r="P7" s="268"/>
      <c r="T7" s="262"/>
      <c r="U7" s="269"/>
      <c r="V7" s="270"/>
      <c r="W7" s="270"/>
      <c r="X7" s="270"/>
      <c r="Y7" s="270"/>
      <c r="AD7" s="876"/>
      <c r="AE7" s="877"/>
    </row>
    <row r="8" spans="1:31" s="264" customFormat="1" ht="15">
      <c r="A8" s="878" t="s">
        <v>58</v>
      </c>
      <c r="B8" s="882" t="str">
        <f>'[1]ROSTLINY A TECHNOLOGIE VÝSADBY'!C6</f>
        <v>STUDIO-D Opava s.r.o., Ing.arch. Lubomír Dehner</v>
      </c>
      <c r="C8" s="265"/>
      <c r="K8" s="265"/>
      <c r="L8" s="262"/>
      <c r="M8" s="262"/>
      <c r="N8" s="262"/>
      <c r="O8" s="267"/>
      <c r="P8" s="268"/>
      <c r="T8" s="262"/>
      <c r="U8" s="269"/>
      <c r="V8" s="270"/>
      <c r="W8" s="270"/>
      <c r="X8" s="270"/>
      <c r="Y8" s="270"/>
      <c r="AD8" s="876"/>
      <c r="AE8" s="877"/>
    </row>
    <row r="9" spans="1:31" s="264" customFormat="1" ht="15">
      <c r="A9" s="878" t="s">
        <v>59</v>
      </c>
      <c r="B9" s="883">
        <f>'[1]ROSTLINY A TECHNOLOGIE VÝSADBY'!C7</f>
        <v>42285</v>
      </c>
      <c r="C9" s="265"/>
      <c r="K9" s="265"/>
      <c r="L9" s="262"/>
      <c r="M9" s="262"/>
      <c r="N9" s="262"/>
      <c r="O9" s="267"/>
      <c r="P9" s="268"/>
      <c r="T9" s="262"/>
      <c r="U9" s="269"/>
      <c r="V9" s="270"/>
      <c r="W9" s="270"/>
      <c r="X9" s="270"/>
      <c r="Y9" s="270"/>
      <c r="AD9" s="876"/>
      <c r="AE9" s="877"/>
    </row>
    <row r="11" spans="1:5" s="886" customFormat="1" ht="16.5" thickBot="1">
      <c r="A11" s="884" t="s">
        <v>996</v>
      </c>
      <c r="B11" s="885" t="s">
        <v>1067</v>
      </c>
      <c r="E11" s="887"/>
    </row>
    <row r="12" spans="1:8" s="840" customFormat="1" ht="15.75">
      <c r="A12" s="888" t="s">
        <v>1068</v>
      </c>
      <c r="B12" s="889" t="s">
        <v>1069</v>
      </c>
      <c r="C12" s="861"/>
      <c r="D12" s="861"/>
      <c r="E12" s="890"/>
      <c r="F12" s="861"/>
      <c r="G12" s="861"/>
      <c r="H12" s="861"/>
    </row>
    <row r="13" spans="1:8" s="840" customFormat="1" ht="15.75">
      <c r="A13" s="891" t="s">
        <v>1070</v>
      </c>
      <c r="B13" s="892" t="s">
        <v>1071</v>
      </c>
      <c r="C13" s="861"/>
      <c r="D13" s="861"/>
      <c r="E13" s="890"/>
      <c r="F13" s="861"/>
      <c r="G13" s="861"/>
      <c r="H13" s="861"/>
    </row>
    <row r="14" spans="1:8" s="840" customFormat="1" ht="25.5">
      <c r="A14" s="893" t="s">
        <v>1042</v>
      </c>
      <c r="B14" s="894" t="s">
        <v>1072</v>
      </c>
      <c r="C14" s="861"/>
      <c r="D14" s="861"/>
      <c r="E14" s="890"/>
      <c r="F14" s="861"/>
      <c r="G14" s="861"/>
      <c r="H14" s="861"/>
    </row>
    <row r="15" spans="1:8" s="840" customFormat="1" ht="51">
      <c r="A15" s="891" t="s">
        <v>1073</v>
      </c>
      <c r="B15" s="895" t="s">
        <v>1074</v>
      </c>
      <c r="C15" s="861"/>
      <c r="D15" s="861"/>
      <c r="E15" s="890"/>
      <c r="F15" s="861"/>
      <c r="G15" s="861"/>
      <c r="H15" s="861"/>
    </row>
    <row r="16" spans="1:8" s="840" customFormat="1" ht="25.5">
      <c r="A16" s="893" t="s">
        <v>35</v>
      </c>
      <c r="B16" s="894" t="s">
        <v>1075</v>
      </c>
      <c r="C16" s="861"/>
      <c r="D16" s="861"/>
      <c r="E16" s="890"/>
      <c r="F16" s="861"/>
      <c r="G16" s="861"/>
      <c r="H16" s="861"/>
    </row>
    <row r="17" spans="1:8" s="840" customFormat="1" ht="15.75">
      <c r="A17" s="891" t="s">
        <v>1076</v>
      </c>
      <c r="B17" s="895" t="s">
        <v>1077</v>
      </c>
      <c r="C17" s="861"/>
      <c r="D17" s="861"/>
      <c r="E17" s="890"/>
      <c r="F17" s="861"/>
      <c r="G17" s="861"/>
      <c r="H17" s="861"/>
    </row>
    <row r="18" spans="1:5" s="840" customFormat="1" ht="15">
      <c r="A18" s="847"/>
      <c r="E18" s="896"/>
    </row>
    <row r="19" spans="1:5" s="886" customFormat="1" ht="16.5" thickBot="1">
      <c r="A19" s="884" t="s">
        <v>997</v>
      </c>
      <c r="B19" s="885" t="s">
        <v>1078</v>
      </c>
      <c r="E19" s="887"/>
    </row>
    <row r="20" spans="1:8" s="840" customFormat="1" ht="169.5" customHeight="1">
      <c r="A20" s="893" t="s">
        <v>1025</v>
      </c>
      <c r="B20" s="894" t="s">
        <v>1079</v>
      </c>
      <c r="C20" s="861"/>
      <c r="D20" s="861"/>
      <c r="E20" s="890"/>
      <c r="F20" s="861"/>
      <c r="G20" s="861"/>
      <c r="H20" s="861"/>
    </row>
    <row r="21" spans="1:8" s="840" customFormat="1" ht="15.75">
      <c r="A21" s="893" t="s">
        <v>1080</v>
      </c>
      <c r="B21" s="894" t="s">
        <v>1081</v>
      </c>
      <c r="C21" s="861"/>
      <c r="D21" s="861"/>
      <c r="E21" s="890"/>
      <c r="F21" s="861"/>
      <c r="G21" s="861"/>
      <c r="H21" s="861"/>
    </row>
    <row r="22" spans="1:8" s="840" customFormat="1" ht="15.75">
      <c r="A22" s="893" t="s">
        <v>1082</v>
      </c>
      <c r="B22" s="894" t="s">
        <v>1083</v>
      </c>
      <c r="C22" s="861"/>
      <c r="D22" s="861"/>
      <c r="E22" s="890"/>
      <c r="F22" s="861"/>
      <c r="G22" s="861"/>
      <c r="H22" s="861"/>
    </row>
    <row r="23" spans="1:8" s="840" customFormat="1" ht="15.75">
      <c r="A23" s="893" t="s">
        <v>1084</v>
      </c>
      <c r="B23" s="894" t="s">
        <v>1085</v>
      </c>
      <c r="C23" s="861"/>
      <c r="D23" s="861"/>
      <c r="E23" s="890"/>
      <c r="F23" s="861"/>
      <c r="G23" s="861"/>
      <c r="H23" s="861"/>
    </row>
    <row r="24" spans="1:8" s="840" customFormat="1" ht="93.75" customHeight="1">
      <c r="A24" s="893" t="s">
        <v>1086</v>
      </c>
      <c r="B24" s="894" t="s">
        <v>1087</v>
      </c>
      <c r="C24" s="861"/>
      <c r="D24" s="861"/>
      <c r="E24" s="890"/>
      <c r="F24" s="861"/>
      <c r="G24" s="861"/>
      <c r="H24" s="861"/>
    </row>
    <row r="25" spans="1:8" s="840" customFormat="1" ht="15.75">
      <c r="A25" s="893" t="s">
        <v>1088</v>
      </c>
      <c r="B25" s="894" t="s">
        <v>1089</v>
      </c>
      <c r="C25" s="861"/>
      <c r="D25" s="861"/>
      <c r="E25" s="890"/>
      <c r="F25" s="861"/>
      <c r="G25" s="861"/>
      <c r="H25" s="861"/>
    </row>
    <row r="26" spans="1:8" s="840" customFormat="1" ht="102">
      <c r="A26" s="893" t="s">
        <v>1043</v>
      </c>
      <c r="B26" s="894" t="s">
        <v>1090</v>
      </c>
      <c r="C26" s="861"/>
      <c r="D26" s="861"/>
      <c r="E26" s="890"/>
      <c r="F26" s="861"/>
      <c r="G26" s="861"/>
      <c r="H26" s="861"/>
    </row>
    <row r="27" spans="1:8" s="840" customFormat="1" ht="25.5">
      <c r="A27" s="893" t="s">
        <v>1091</v>
      </c>
      <c r="B27" s="897" t="s">
        <v>1092</v>
      </c>
      <c r="C27" s="861"/>
      <c r="D27" s="861"/>
      <c r="E27" s="890"/>
      <c r="F27" s="861"/>
      <c r="G27" s="861"/>
      <c r="H27" s="861"/>
    </row>
    <row r="28" spans="1:8" s="840" customFormat="1" ht="15.75">
      <c r="A28" s="893" t="s">
        <v>79</v>
      </c>
      <c r="B28" s="894" t="s">
        <v>1093</v>
      </c>
      <c r="C28" s="861"/>
      <c r="D28" s="861"/>
      <c r="E28" s="890"/>
      <c r="F28" s="861"/>
      <c r="G28" s="861"/>
      <c r="H28" s="861"/>
    </row>
    <row r="29" spans="1:8" s="840" customFormat="1" ht="51">
      <c r="A29" s="893" t="s">
        <v>1094</v>
      </c>
      <c r="B29" s="894" t="s">
        <v>1095</v>
      </c>
      <c r="C29" s="861"/>
      <c r="D29" s="861"/>
      <c r="E29" s="890"/>
      <c r="F29" s="861"/>
      <c r="G29" s="861"/>
      <c r="H29" s="861"/>
    </row>
    <row r="30" spans="1:8" s="840" customFormat="1" ht="30.75" customHeight="1">
      <c r="A30" s="893" t="s">
        <v>1096</v>
      </c>
      <c r="B30" s="894" t="s">
        <v>1097</v>
      </c>
      <c r="C30" s="861"/>
      <c r="D30" s="861"/>
      <c r="E30" s="890"/>
      <c r="F30" s="861"/>
      <c r="G30" s="861"/>
      <c r="H30" s="861"/>
    </row>
    <row r="31" spans="1:8" s="840" customFormat="1" ht="25.5">
      <c r="A31" s="893" t="s">
        <v>1098</v>
      </c>
      <c r="B31" s="894" t="s">
        <v>1099</v>
      </c>
      <c r="C31" s="861"/>
      <c r="D31" s="861"/>
      <c r="E31" s="890"/>
      <c r="F31" s="861"/>
      <c r="G31" s="861"/>
      <c r="H31" s="861"/>
    </row>
    <row r="32" spans="1:8" s="840" customFormat="1" ht="25.5">
      <c r="A32" s="893" t="s">
        <v>1052</v>
      </c>
      <c r="B32" s="894" t="s">
        <v>1100</v>
      </c>
      <c r="C32" s="861"/>
      <c r="D32" s="861"/>
      <c r="E32" s="890"/>
      <c r="F32" s="861"/>
      <c r="G32" s="861"/>
      <c r="H32" s="861"/>
    </row>
    <row r="33" spans="1:8" s="840" customFormat="1" ht="25.5">
      <c r="A33" s="893" t="s">
        <v>1101</v>
      </c>
      <c r="B33" s="897" t="s">
        <v>1102</v>
      </c>
      <c r="C33" s="861"/>
      <c r="D33" s="861"/>
      <c r="E33" s="890"/>
      <c r="F33" s="861"/>
      <c r="G33" s="861"/>
      <c r="H33" s="861"/>
    </row>
    <row r="34" spans="1:5" s="840" customFormat="1" ht="15">
      <c r="A34" s="847"/>
      <c r="E34" s="896"/>
    </row>
    <row r="35" spans="1:5" s="886" customFormat="1" ht="16.5" thickBot="1">
      <c r="A35" s="884" t="s">
        <v>998</v>
      </c>
      <c r="B35" s="885" t="s">
        <v>1103</v>
      </c>
      <c r="E35" s="887"/>
    </row>
    <row r="36" spans="1:8" s="840" customFormat="1" ht="15.75">
      <c r="A36" s="893" t="s">
        <v>1104</v>
      </c>
      <c r="B36" s="897" t="s">
        <v>1105</v>
      </c>
      <c r="C36" s="861"/>
      <c r="D36" s="861"/>
      <c r="E36" s="890"/>
      <c r="F36" s="861"/>
      <c r="G36" s="861"/>
      <c r="H36" s="861"/>
    </row>
    <row r="37" spans="1:8" s="840" customFormat="1" ht="25.5">
      <c r="A37" s="893" t="s">
        <v>1106</v>
      </c>
      <c r="B37" s="897" t="s">
        <v>1107</v>
      </c>
      <c r="C37" s="861"/>
      <c r="D37" s="861"/>
      <c r="E37" s="890"/>
      <c r="F37" s="861"/>
      <c r="G37" s="861"/>
      <c r="H37" s="861"/>
    </row>
    <row r="38" spans="1:8" s="840" customFormat="1" ht="25.5">
      <c r="A38" s="893" t="s">
        <v>1108</v>
      </c>
      <c r="B38" s="897" t="s">
        <v>1109</v>
      </c>
      <c r="C38" s="861"/>
      <c r="D38" s="861"/>
      <c r="E38" s="890"/>
      <c r="F38" s="861"/>
      <c r="G38" s="861"/>
      <c r="H38" s="861"/>
    </row>
    <row r="39" spans="1:5" s="840" customFormat="1" ht="15">
      <c r="A39" s="847"/>
      <c r="E39" s="896"/>
    </row>
    <row r="40" spans="1:5" s="886" customFormat="1" ht="16.5" thickBot="1">
      <c r="A40" s="884" t="s">
        <v>999</v>
      </c>
      <c r="B40" s="885" t="s">
        <v>1110</v>
      </c>
      <c r="E40" s="887"/>
    </row>
    <row r="41" spans="1:8" s="840" customFormat="1" ht="25.5">
      <c r="A41" s="893" t="s">
        <v>1111</v>
      </c>
      <c r="B41" s="897" t="s">
        <v>1112</v>
      </c>
      <c r="C41" s="861"/>
      <c r="D41" s="861"/>
      <c r="E41" s="890"/>
      <c r="F41" s="861"/>
      <c r="G41" s="861"/>
      <c r="H41" s="861"/>
    </row>
    <row r="42" spans="1:8" s="840" customFormat="1" ht="15.75">
      <c r="A42" s="888"/>
      <c r="B42" s="898"/>
      <c r="C42" s="861"/>
      <c r="D42" s="861"/>
      <c r="E42" s="890"/>
      <c r="F42" s="861"/>
      <c r="G42" s="861"/>
      <c r="H42" s="861"/>
    </row>
    <row r="43" spans="1:5" s="886" customFormat="1" ht="16.5" thickBot="1">
      <c r="A43" s="884" t="s">
        <v>1000</v>
      </c>
      <c r="B43" s="885" t="s">
        <v>1113</v>
      </c>
      <c r="E43" s="887"/>
    </row>
    <row r="44" spans="1:8" s="840" customFormat="1" ht="38.25">
      <c r="A44" s="893" t="s">
        <v>1114</v>
      </c>
      <c r="B44" s="897" t="s">
        <v>1115</v>
      </c>
      <c r="C44" s="861"/>
      <c r="D44" s="861"/>
      <c r="E44" s="890"/>
      <c r="F44" s="861"/>
      <c r="G44" s="861"/>
      <c r="H44" s="861"/>
    </row>
    <row r="45" spans="1:5" s="855" customFormat="1" ht="15">
      <c r="A45" s="869"/>
      <c r="B45" s="854"/>
      <c r="E45" s="899"/>
    </row>
    <row r="46" spans="1:5" s="886" customFormat="1" ht="16.5" thickBot="1">
      <c r="A46" s="884" t="s">
        <v>1001</v>
      </c>
      <c r="B46" s="885" t="s">
        <v>1116</v>
      </c>
      <c r="E46" s="887"/>
    </row>
    <row r="47" spans="1:8" s="840" customFormat="1" ht="76.5">
      <c r="A47" s="893" t="s">
        <v>1117</v>
      </c>
      <c r="B47" s="900" t="s">
        <v>1118</v>
      </c>
      <c r="C47" s="861"/>
      <c r="D47" s="861"/>
      <c r="E47" s="890"/>
      <c r="F47" s="861"/>
      <c r="G47" s="861"/>
      <c r="H47" s="861"/>
    </row>
    <row r="48" spans="1:8" s="873" customFormat="1" ht="15">
      <c r="A48" s="869"/>
      <c r="B48" s="854"/>
      <c r="C48" s="855"/>
      <c r="D48" s="855"/>
      <c r="E48" s="899"/>
      <c r="F48" s="855"/>
      <c r="G48" s="855"/>
      <c r="H48" s="855"/>
    </row>
    <row r="49" spans="1:5" s="886" customFormat="1" ht="16.5" thickBot="1">
      <c r="A49" s="884" t="s">
        <v>1002</v>
      </c>
      <c r="B49" s="885" t="s">
        <v>1119</v>
      </c>
      <c r="E49" s="887"/>
    </row>
    <row r="50" spans="1:8" s="840" customFormat="1" ht="59.25" customHeight="1">
      <c r="A50" s="893" t="s">
        <v>1120</v>
      </c>
      <c r="B50" s="897" t="s">
        <v>1121</v>
      </c>
      <c r="C50" s="861"/>
      <c r="D50" s="861"/>
      <c r="E50" s="890"/>
      <c r="F50" s="861"/>
      <c r="G50" s="861"/>
      <c r="H50" s="861"/>
    </row>
    <row r="51" spans="1:8" s="873" customFormat="1" ht="15">
      <c r="A51" s="869"/>
      <c r="B51" s="854"/>
      <c r="C51" s="855"/>
      <c r="D51" s="855"/>
      <c r="E51" s="899"/>
      <c r="F51" s="855"/>
      <c r="G51" s="855"/>
      <c r="H51" s="855"/>
    </row>
    <row r="52" spans="1:5" s="886" customFormat="1" ht="16.5" thickBot="1">
      <c r="A52" s="884" t="s">
        <v>1003</v>
      </c>
      <c r="B52" s="885" t="s">
        <v>1122</v>
      </c>
      <c r="E52" s="887"/>
    </row>
    <row r="53" spans="1:8" s="840" customFormat="1" ht="59.25" customHeight="1" thickBot="1">
      <c r="A53" s="987" t="s">
        <v>1123</v>
      </c>
      <c r="B53" s="901" t="s">
        <v>1124</v>
      </c>
      <c r="C53" s="861"/>
      <c r="D53" s="861"/>
      <c r="E53" s="890"/>
      <c r="F53" s="861"/>
      <c r="G53" s="861"/>
      <c r="H53" s="861"/>
    </row>
    <row r="54" spans="1:8" s="840" customFormat="1" ht="59.25" customHeight="1">
      <c r="A54" s="987"/>
      <c r="B54" s="901" t="s">
        <v>1125</v>
      </c>
      <c r="C54" s="861"/>
      <c r="D54" s="861"/>
      <c r="E54" s="890"/>
      <c r="F54" s="861"/>
      <c r="G54" s="861"/>
      <c r="H54" s="861"/>
    </row>
    <row r="55" spans="1:8" s="873" customFormat="1" ht="15">
      <c r="A55" s="869"/>
      <c r="B55" s="854"/>
      <c r="C55" s="855"/>
      <c r="D55" s="855"/>
      <c r="E55" s="899"/>
      <c r="F55" s="855"/>
      <c r="G55" s="855"/>
      <c r="H55" s="855"/>
    </row>
    <row r="56" spans="1:5" s="886" customFormat="1" ht="15.75">
      <c r="A56" s="902" t="s">
        <v>1004</v>
      </c>
      <c r="B56" s="903" t="s">
        <v>1126</v>
      </c>
      <c r="E56" s="887"/>
    </row>
    <row r="57" spans="1:8" s="840" customFormat="1" ht="71.25" customHeight="1">
      <c r="A57" s="904" t="s">
        <v>1127</v>
      </c>
      <c r="B57" s="905" t="s">
        <v>1128</v>
      </c>
      <c r="C57" s="861"/>
      <c r="D57" s="861"/>
      <c r="E57" s="890"/>
      <c r="F57" s="861"/>
      <c r="G57" s="861"/>
      <c r="H57" s="861"/>
    </row>
    <row r="58" spans="1:8" s="873" customFormat="1" ht="15.75" thickBot="1">
      <c r="A58" s="869"/>
      <c r="B58" s="854"/>
      <c r="C58" s="855"/>
      <c r="D58" s="855"/>
      <c r="E58" s="899"/>
      <c r="F58" s="855"/>
      <c r="G58" s="855"/>
      <c r="H58" s="855"/>
    </row>
    <row r="59" spans="1:5" s="886" customFormat="1" ht="16.5" thickBot="1">
      <c r="A59" s="906" t="s">
        <v>1005</v>
      </c>
      <c r="B59" s="907" t="s">
        <v>1129</v>
      </c>
      <c r="E59" s="887"/>
    </row>
    <row r="60" spans="1:8" s="840" customFormat="1" ht="25.5">
      <c r="A60" s="908" t="s">
        <v>1130</v>
      </c>
      <c r="B60" s="909" t="s">
        <v>1131</v>
      </c>
      <c r="C60" s="861"/>
      <c r="D60" s="861"/>
      <c r="E60" s="890"/>
      <c r="F60" s="861"/>
      <c r="G60" s="861"/>
      <c r="H60" s="861"/>
    </row>
    <row r="61" spans="1:8" s="840" customFormat="1" ht="51">
      <c r="A61" s="910" t="s">
        <v>971</v>
      </c>
      <c r="B61" s="911" t="s">
        <v>1132</v>
      </c>
      <c r="C61" s="861"/>
      <c r="D61" s="861"/>
      <c r="E61" s="890"/>
      <c r="F61" s="861"/>
      <c r="G61" s="861"/>
      <c r="H61" s="861"/>
    </row>
    <row r="62" spans="1:8" s="840" customFormat="1" ht="76.5">
      <c r="A62" s="910" t="s">
        <v>972</v>
      </c>
      <c r="B62" s="911" t="s">
        <v>1133</v>
      </c>
      <c r="C62" s="861"/>
      <c r="D62" s="861"/>
      <c r="E62" s="890"/>
      <c r="F62" s="861"/>
      <c r="G62" s="861"/>
      <c r="H62" s="861"/>
    </row>
    <row r="63" spans="1:8" s="873" customFormat="1" ht="15.75" thickBot="1">
      <c r="A63" s="869"/>
      <c r="B63" s="854"/>
      <c r="C63" s="855"/>
      <c r="D63" s="855"/>
      <c r="E63" s="899"/>
      <c r="F63" s="855"/>
      <c r="G63" s="855"/>
      <c r="H63" s="855"/>
    </row>
    <row r="64" spans="1:5" s="886" customFormat="1" ht="16.5" thickBot="1">
      <c r="A64" s="906" t="s">
        <v>1006</v>
      </c>
      <c r="B64" s="907" t="s">
        <v>973</v>
      </c>
      <c r="E64" s="887"/>
    </row>
    <row r="65" spans="1:8" s="840" customFormat="1" ht="76.5">
      <c r="A65" s="908" t="s">
        <v>1134</v>
      </c>
      <c r="B65" s="909" t="s">
        <v>1135</v>
      </c>
      <c r="C65" s="861"/>
      <c r="D65" s="861"/>
      <c r="E65" s="890"/>
      <c r="F65" s="861"/>
      <c r="G65" s="861"/>
      <c r="H65" s="861"/>
    </row>
    <row r="66" spans="1:8" s="873" customFormat="1" ht="15.75" thickBot="1">
      <c r="A66" s="869"/>
      <c r="B66" s="854"/>
      <c r="C66" s="855"/>
      <c r="D66" s="855"/>
      <c r="E66" s="899"/>
      <c r="F66" s="855"/>
      <c r="G66" s="855"/>
      <c r="H66" s="855"/>
    </row>
    <row r="67" spans="1:5" s="886" customFormat="1" ht="16.5" thickBot="1">
      <c r="A67" s="912" t="s">
        <v>1007</v>
      </c>
      <c r="B67" s="913" t="s">
        <v>974</v>
      </c>
      <c r="E67" s="887"/>
    </row>
    <row r="68" spans="1:8" s="873" customFormat="1" ht="51">
      <c r="A68" s="914" t="s">
        <v>1136</v>
      </c>
      <c r="B68" s="915" t="s">
        <v>1137</v>
      </c>
      <c r="C68" s="855"/>
      <c r="D68" s="855"/>
      <c r="E68" s="899"/>
      <c r="F68" s="855"/>
      <c r="G68" s="855"/>
      <c r="H68" s="855"/>
    </row>
    <row r="69" spans="1:8" s="873" customFormat="1" ht="51">
      <c r="A69" s="916" t="s">
        <v>1138</v>
      </c>
      <c r="B69" s="911" t="s">
        <v>1139</v>
      </c>
      <c r="C69" s="855"/>
      <c r="D69" s="855"/>
      <c r="E69" s="899"/>
      <c r="F69" s="855"/>
      <c r="G69" s="855"/>
      <c r="H69" s="855"/>
    </row>
    <row r="70" spans="1:8" s="873" customFormat="1" ht="76.5">
      <c r="A70" s="917" t="s">
        <v>1140</v>
      </c>
      <c r="B70" s="911" t="s">
        <v>1141</v>
      </c>
      <c r="C70" s="855"/>
      <c r="D70" s="855"/>
      <c r="E70" s="899"/>
      <c r="F70" s="855"/>
      <c r="G70" s="855"/>
      <c r="H70" s="855"/>
    </row>
    <row r="71" spans="1:8" s="873" customFormat="1" ht="15">
      <c r="A71" s="918" t="s">
        <v>977</v>
      </c>
      <c r="B71" s="919" t="s">
        <v>1142</v>
      </c>
      <c r="C71" s="855"/>
      <c r="D71" s="855"/>
      <c r="E71" s="899"/>
      <c r="F71" s="855"/>
      <c r="G71" s="855"/>
      <c r="H71" s="855"/>
    </row>
    <row r="72" spans="1:8" s="873" customFormat="1" ht="15">
      <c r="A72" s="918" t="s">
        <v>978</v>
      </c>
      <c r="B72" s="919" t="s">
        <v>1143</v>
      </c>
      <c r="C72" s="855"/>
      <c r="D72" s="855"/>
      <c r="E72" s="899"/>
      <c r="F72" s="855"/>
      <c r="G72" s="855"/>
      <c r="H72" s="855"/>
    </row>
    <row r="73" spans="1:8" s="873" customFormat="1" ht="15.75" thickBot="1">
      <c r="A73" s="918" t="s">
        <v>979</v>
      </c>
      <c r="B73" s="920" t="s">
        <v>1144</v>
      </c>
      <c r="C73" s="855"/>
      <c r="D73" s="855"/>
      <c r="E73" s="899"/>
      <c r="F73" s="855"/>
      <c r="G73" s="855"/>
      <c r="H73" s="855"/>
    </row>
    <row r="74" spans="1:8" s="873" customFormat="1" ht="15">
      <c r="A74" s="869"/>
      <c r="B74" s="854"/>
      <c r="C74" s="855"/>
      <c r="D74" s="855"/>
      <c r="E74" s="899"/>
      <c r="F74" s="855"/>
      <c r="G74" s="855"/>
      <c r="H74" s="855"/>
    </row>
    <row r="75" spans="1:5" s="886" customFormat="1" ht="16.5" thickBot="1">
      <c r="A75" s="884" t="s">
        <v>1008</v>
      </c>
      <c r="B75" s="885" t="s">
        <v>1145</v>
      </c>
      <c r="E75" s="887"/>
    </row>
    <row r="76" spans="1:8" s="873" customFormat="1" ht="76.5">
      <c r="A76" s="891" t="s">
        <v>1111</v>
      </c>
      <c r="B76" s="921" t="s">
        <v>1146</v>
      </c>
      <c r="C76" s="855"/>
      <c r="D76" s="855"/>
      <c r="E76" s="899"/>
      <c r="F76" s="855"/>
      <c r="G76" s="855"/>
      <c r="H76" s="855"/>
    </row>
    <row r="77" spans="1:8" s="873" customFormat="1" ht="15">
      <c r="A77" s="869"/>
      <c r="B77" s="854"/>
      <c r="C77" s="855"/>
      <c r="D77" s="855"/>
      <c r="E77" s="899"/>
      <c r="F77" s="855"/>
      <c r="G77" s="855"/>
      <c r="H77" s="855"/>
    </row>
    <row r="78" spans="1:5" s="886" customFormat="1" ht="16.5" thickBot="1">
      <c r="A78" s="884" t="s">
        <v>1009</v>
      </c>
      <c r="B78" s="885" t="s">
        <v>931</v>
      </c>
      <c r="E78" s="887"/>
    </row>
    <row r="79" spans="1:8" s="873" customFormat="1" ht="63.75">
      <c r="A79" s="891" t="s">
        <v>1111</v>
      </c>
      <c r="B79" s="922" t="s">
        <v>1147</v>
      </c>
      <c r="C79" s="855"/>
      <c r="D79" s="855"/>
      <c r="E79" s="899"/>
      <c r="F79" s="855"/>
      <c r="G79" s="855"/>
      <c r="H79" s="855"/>
    </row>
    <row r="80" spans="1:8" s="873" customFormat="1" ht="15">
      <c r="A80" s="869"/>
      <c r="B80" s="854"/>
      <c r="C80" s="855"/>
      <c r="D80" s="855"/>
      <c r="E80" s="899"/>
      <c r="F80" s="855"/>
      <c r="G80" s="855"/>
      <c r="H80" s="855"/>
    </row>
    <row r="81" spans="1:5" s="886" customFormat="1" ht="16.5" thickBot="1">
      <c r="A81" s="884">
        <v>15</v>
      </c>
      <c r="B81" s="885" t="s">
        <v>1148</v>
      </c>
      <c r="E81" s="887"/>
    </row>
    <row r="82" spans="1:8" s="840" customFormat="1" ht="25.5">
      <c r="A82" s="893" t="s">
        <v>748</v>
      </c>
      <c r="B82" s="923" t="s">
        <v>1149</v>
      </c>
      <c r="C82" s="861"/>
      <c r="D82" s="861"/>
      <c r="E82" s="890"/>
      <c r="F82" s="861"/>
      <c r="G82" s="861"/>
      <c r="H82" s="861"/>
    </row>
    <row r="84" spans="1:5" s="886" customFormat="1" ht="16.5" thickBot="1">
      <c r="A84" s="884">
        <v>16</v>
      </c>
      <c r="B84" s="885" t="s">
        <v>1150</v>
      </c>
      <c r="E84" s="887"/>
    </row>
    <row r="85" spans="1:8" s="840" customFormat="1" ht="12.75" customHeight="1" thickBot="1">
      <c r="A85" s="988" t="s">
        <v>1151</v>
      </c>
      <c r="B85" s="923" t="s">
        <v>1152</v>
      </c>
      <c r="C85" s="861"/>
      <c r="D85" s="861"/>
      <c r="E85" s="890"/>
      <c r="F85" s="861"/>
      <c r="G85" s="861"/>
      <c r="H85" s="861"/>
    </row>
    <row r="86" spans="1:2" ht="42" customHeight="1">
      <c r="A86" s="988"/>
      <c r="B86" s="297" t="s">
        <v>1153</v>
      </c>
    </row>
  </sheetData>
  <sheetProtection selectLockedCells="1" selectUnlockedCells="1"/>
  <mergeCells count="2">
    <mergeCell ref="A53:A54"/>
    <mergeCell ref="A85:A86"/>
  </mergeCells>
  <printOptions/>
  <pageMargins left="0.7083333333333334" right="0.7083333333333334" top="0.7875" bottom="0.7875" header="0.31527777777777777" footer="0.31527777777777777"/>
  <pageSetup horizontalDpi="300" verticalDpi="300" orientation="portrait" paperSize="9"/>
  <headerFooter alignWithMargins="0">
    <oddHeader>&amp;C&amp;A</oddHeader>
    <oddFooter>&amp;CStránka &amp;P z &amp;N</oddFooter>
  </headerFooter>
  <rowBreaks count="4" manualBreakCount="4">
    <brk id="25" max="255" man="1"/>
    <brk id="51" max="255" man="1"/>
    <brk id="55" max="255" man="1"/>
    <brk id="74"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Dehner</dc:creator>
  <cp:keywords/>
  <dc:description/>
  <cp:lastModifiedBy>PC</cp:lastModifiedBy>
  <cp:lastPrinted>2015-11-17T13:30:57Z</cp:lastPrinted>
  <dcterms:created xsi:type="dcterms:W3CDTF">2016-01-29T15:26:33Z</dcterms:created>
  <dcterms:modified xsi:type="dcterms:W3CDTF">2016-02-01T12:49:19Z</dcterms:modified>
  <cp:category/>
  <cp:version/>
  <cp:contentType/>
  <cp:contentStatus/>
</cp:coreProperties>
</file>