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KrycíList" sheetId="1" r:id="rId1"/>
    <sheet name="Rozpočet" sheetId="2" r:id="rId2"/>
  </sheets>
  <definedNames>
    <definedName name="__MAIN__">'Rozpočet'!$A$2:$AB$133</definedName>
    <definedName name="__MAIN1__">'KrycíList'!$A$1:$O$50</definedName>
    <definedName name="__MvymF__">'Rozpočet'!#REF!</definedName>
    <definedName name="__OobjF__">'Rozpočet'!$A$8:$AB$133</definedName>
    <definedName name="__OoddF__">'Rozpočet'!$A$10:$AB$25</definedName>
    <definedName name="__OradF__">'Rozpočet'!$A$12:$AB$12</definedName>
    <definedName name="Excel_BuiltIn_Print_Titles_2_1">'Rozpočet'!$2:$5</definedName>
    <definedName name="_xlnm.Print_Titles" localSheetId="1">'Rozpočet'!$2:$8</definedName>
  </definedNames>
  <calcPr fullCalcOnLoad="1"/>
</workbook>
</file>

<file path=xl/sharedStrings.xml><?xml version="1.0" encoding="utf-8"?>
<sst xmlns="http://schemas.openxmlformats.org/spreadsheetml/2006/main" count="480" uniqueCount="287">
  <si>
    <t>%</t>
  </si>
  <si>
    <t>.</t>
  </si>
  <si>
    <t>B</t>
  </si>
  <si>
    <t>O</t>
  </si>
  <si>
    <t>P</t>
  </si>
  <si>
    <t>S</t>
  </si>
  <si>
    <t>U</t>
  </si>
  <si>
    <t>V</t>
  </si>
  <si>
    <t>m</t>
  </si>
  <si>
    <t>t</t>
  </si>
  <si>
    <t>Ř</t>
  </si>
  <si>
    <t>Mj</t>
  </si>
  <si>
    <t>m2</t>
  </si>
  <si>
    <t>m3</t>
  </si>
  <si>
    <t>001</t>
  </si>
  <si>
    <t>011</t>
  </si>
  <si>
    <t>018</t>
  </si>
  <si>
    <t>019</t>
  </si>
  <si>
    <t>027</t>
  </si>
  <si>
    <t>056</t>
  </si>
  <si>
    <t>059</t>
  </si>
  <si>
    <t>088</t>
  </si>
  <si>
    <t>091</t>
  </si>
  <si>
    <t>096</t>
  </si>
  <si>
    <t>097</t>
  </si>
  <si>
    <t>099</t>
  </si>
  <si>
    <t>721</t>
  </si>
  <si>
    <t>783</t>
  </si>
  <si>
    <t>800</t>
  </si>
  <si>
    <t>955</t>
  </si>
  <si>
    <t>999</t>
  </si>
  <si>
    <t>DSP</t>
  </si>
  <si>
    <t>Dph</t>
  </si>
  <si>
    <t>HSV</t>
  </si>
  <si>
    <t>HZS</t>
  </si>
  <si>
    <t>MON</t>
  </si>
  <si>
    <t>OST</t>
  </si>
  <si>
    <t>PSV</t>
  </si>
  <si>
    <t>VRN</t>
  </si>
  <si>
    <t>kus</t>
  </si>
  <si>
    <t>.Hdr</t>
  </si>
  <si>
    <t>Dne:</t>
  </si>
  <si>
    <t>Druh</t>
  </si>
  <si>
    <t>Prir</t>
  </si>
  <si>
    <t>% Dph</t>
  </si>
  <si>
    <t>Název</t>
  </si>
  <si>
    <t>Oddíl</t>
  </si>
  <si>
    <t>Sazba</t>
  </si>
  <si>
    <t>Daň</t>
  </si>
  <si>
    <t>Celkem</t>
  </si>
  <si>
    <t>HAN_25</t>
  </si>
  <si>
    <t>Objekt</t>
  </si>
  <si>
    <t>Základ</t>
  </si>
  <si>
    <t>soubor</t>
  </si>
  <si>
    <t>7213_05</t>
  </si>
  <si>
    <t>7213_06</t>
  </si>
  <si>
    <t>7213_07</t>
  </si>
  <si>
    <t>Datum :</t>
  </si>
  <si>
    <t>Dodávka</t>
  </si>
  <si>
    <t>Nhod/Mj</t>
  </si>
  <si>
    <t>dodávka</t>
  </si>
  <si>
    <t>základy</t>
  </si>
  <si>
    <t>02650246</t>
  </si>
  <si>
    <t>28323071</t>
  </si>
  <si>
    <t>28323087</t>
  </si>
  <si>
    <t>40444309</t>
  </si>
  <si>
    <t>58380110</t>
  </si>
  <si>
    <t>Název MJ</t>
  </si>
  <si>
    <t>Razítko:</t>
  </si>
  <si>
    <t>Sazba[%]</t>
  </si>
  <si>
    <t>Soubor :</t>
  </si>
  <si>
    <t>Základna</t>
  </si>
  <si>
    <t>111251111</t>
  </si>
  <si>
    <t>112101117</t>
  </si>
  <si>
    <t>112201117</t>
  </si>
  <si>
    <t>113106123</t>
  </si>
  <si>
    <t>113107231</t>
  </si>
  <si>
    <t>113107243</t>
  </si>
  <si>
    <t>113151114</t>
  </si>
  <si>
    <t>113202111</t>
  </si>
  <si>
    <t>181101102</t>
  </si>
  <si>
    <t>181202305</t>
  </si>
  <si>
    <t>183101222</t>
  </si>
  <si>
    <t>184102114</t>
  </si>
  <si>
    <t>184202111</t>
  </si>
  <si>
    <t>184501114</t>
  </si>
  <si>
    <t>184801121</t>
  </si>
  <si>
    <t>184802111</t>
  </si>
  <si>
    <t>184818112</t>
  </si>
  <si>
    <t>184901111</t>
  </si>
  <si>
    <t>184921093</t>
  </si>
  <si>
    <t>185804311</t>
  </si>
  <si>
    <t>185851111</t>
  </si>
  <si>
    <t>212752212</t>
  </si>
  <si>
    <t>274313611</t>
  </si>
  <si>
    <t>564201111</t>
  </si>
  <si>
    <t>564231111</t>
  </si>
  <si>
    <t>564851111</t>
  </si>
  <si>
    <t>564871111</t>
  </si>
  <si>
    <t>583803031</t>
  </si>
  <si>
    <t>591241111</t>
  </si>
  <si>
    <t>596211133</t>
  </si>
  <si>
    <t>596212230</t>
  </si>
  <si>
    <t>632621124</t>
  </si>
  <si>
    <t>711472051</t>
  </si>
  <si>
    <t>711792620</t>
  </si>
  <si>
    <t>783103811</t>
  </si>
  <si>
    <t>783103821</t>
  </si>
  <si>
    <t>783121154</t>
  </si>
  <si>
    <t>899231111</t>
  </si>
  <si>
    <t>911000002</t>
  </si>
  <si>
    <t>914111121</t>
  </si>
  <si>
    <t>914111221</t>
  </si>
  <si>
    <t>916241113</t>
  </si>
  <si>
    <t>961044111</t>
  </si>
  <si>
    <t>961055111</t>
  </si>
  <si>
    <t>979080002</t>
  </si>
  <si>
    <t>979081111</t>
  </si>
  <si>
    <t>979081121</t>
  </si>
  <si>
    <t>979087213</t>
  </si>
  <si>
    <t>998223011</t>
  </si>
  <si>
    <t>Faktura :</t>
  </si>
  <si>
    <t>Hm1[t]/Mj</t>
  </si>
  <si>
    <t>Hm2[t]/Mj</t>
  </si>
  <si>
    <t>R_5924_14</t>
  </si>
  <si>
    <t>R_5925_14</t>
  </si>
  <si>
    <t>Sazba DPH</t>
  </si>
  <si>
    <t>Zakázka :</t>
  </si>
  <si>
    <t>Řádek</t>
  </si>
  <si>
    <t>1858021145</t>
  </si>
  <si>
    <t>24/02/2011</t>
  </si>
  <si>
    <t>Celkem 4x.</t>
  </si>
  <si>
    <t>Investor :</t>
  </si>
  <si>
    <t>Náklady/MJ</t>
  </si>
  <si>
    <t>Objednal :</t>
  </si>
  <si>
    <t>Typ oddílu</t>
  </si>
  <si>
    <t>kanalizace</t>
  </si>
  <si>
    <t>0111_001_05</t>
  </si>
  <si>
    <t>Cena
celkem</t>
  </si>
  <si>
    <t>Cena celkem</t>
  </si>
  <si>
    <t>Edef=45 MPa</t>
  </si>
  <si>
    <t>Normohodiny</t>
  </si>
  <si>
    <t>R_59245_019</t>
  </si>
  <si>
    <t>R_721300941</t>
  </si>
  <si>
    <t>Vypracoval:</t>
  </si>
  <si>
    <t>Zpracoval :</t>
  </si>
  <si>
    <t>celkem 10km</t>
  </si>
  <si>
    <t>Část :</t>
  </si>
  <si>
    <t>Částka</t>
  </si>
  <si>
    <t>Montáž</t>
  </si>
  <si>
    <t>drenáž</t>
  </si>
  <si>
    <t>nátěry</t>
  </si>
  <si>
    <t>Odsouhlasil:</t>
  </si>
  <si>
    <t>Projektant :</t>
  </si>
  <si>
    <t>Název nákladu</t>
  </si>
  <si>
    <t>sadové úpravy</t>
  </si>
  <si>
    <t>Hanáček</t>
  </si>
  <si>
    <t>(200l/1 strom)</t>
  </si>
  <si>
    <t>Hmoty1[t] za Mj</t>
  </si>
  <si>
    <t>Hmoty2[t] za Mj</t>
  </si>
  <si>
    <t>Ostatní náklady</t>
  </si>
  <si>
    <t>Přirážky</t>
  </si>
  <si>
    <t>Počet MJ</t>
  </si>
  <si>
    <t>přirážky</t>
  </si>
  <si>
    <t>ostatní vybavení</t>
  </si>
  <si>
    <t>Krycí list zadání</t>
  </si>
  <si>
    <t>Vjezd na pozemek.</t>
  </si>
  <si>
    <t>Dílčí DPH</t>
  </si>
  <si>
    <t>Hradí majitel domu.</t>
  </si>
  <si>
    <t>poplatky za skladku</t>
  </si>
  <si>
    <t>Číslo(SKP)</t>
  </si>
  <si>
    <t>Sazba [Kč]</t>
  </si>
  <si>
    <t>Umístění :</t>
  </si>
  <si>
    <t>Stáv. kce. chodníku.</t>
  </si>
  <si>
    <t>ZNAC DOPR REF AL- 3M</t>
  </si>
  <si>
    <t>Množství Mj</t>
  </si>
  <si>
    <t>Popis řádku</t>
  </si>
  <si>
    <t>přesun hmot</t>
  </si>
  <si>
    <t>Anglický dvorek, oprava</t>
  </si>
  <si>
    <t>Celkové ostatní náklady</t>
  </si>
  <si>
    <t>FOLIE NOPOVA 2 X 20 M A</t>
  </si>
  <si>
    <t>LISTA UKONCOVACI N 2M A</t>
  </si>
  <si>
    <t>Ostatní práce a náklady</t>
  </si>
  <si>
    <t>povrchové úpravy terénu</t>
  </si>
  <si>
    <t>Cena vč. DPH</t>
  </si>
  <si>
    <t>Ing. MACEČEK</t>
  </si>
  <si>
    <t>Asfaltová zálivka.
(D+M)</t>
  </si>
  <si>
    <t>Kladecí vrstva fce 4-8mm.</t>
  </si>
  <si>
    <t>odvozy suti a vybour.hmot</t>
  </si>
  <si>
    <t>Množství [Mj]</t>
  </si>
  <si>
    <t>Drcené kamenivo fce 8-16mm.</t>
  </si>
  <si>
    <t>podkl.vrstvy poz. komunikací</t>
  </si>
  <si>
    <t>DLAZ ZAM LOKET 20X20X6 SEDA A</t>
  </si>
  <si>
    <t>bourání a demolice konstrukcí</t>
  </si>
  <si>
    <t>Dodatek číslo :</t>
  </si>
  <si>
    <t>Zakázka číslo :</t>
  </si>
  <si>
    <t>JAVOR ACER PLATANOIDES 90-100 A</t>
  </si>
  <si>
    <t>KOSTKA DLAZ DROB 10 CM I.JAK. A</t>
  </si>
  <si>
    <t>Archivní číslo :</t>
  </si>
  <si>
    <t>Rozpočet číslo :</t>
  </si>
  <si>
    <t>OBRUB KAM PRIM OP1 30X25 I/2 A A</t>
  </si>
  <si>
    <t>DLAZ ZAM LOKET 2 20X20X8 CERVENA A</t>
  </si>
  <si>
    <t>Položkový rozpočet</t>
  </si>
  <si>
    <t>Zalití rostlin vodou plocha do 20 m2</t>
  </si>
  <si>
    <t>Zařízení stavenistě</t>
  </si>
  <si>
    <t>DLAZ ZAM LOKET 20X20X6 CERVENA A RELIEF</t>
  </si>
  <si>
    <t>ul. Matiční, Ostrava</t>
  </si>
  <si>
    <t>Bourání základů ze ŽB</t>
  </si>
  <si>
    <t>Zábradlí před školou.</t>
  </si>
  <si>
    <t>Rozpočtové náklady [Kč]</t>
  </si>
  <si>
    <t>Stavební objekt číslo :</t>
  </si>
  <si>
    <t>Anglický dvorek, zrušení</t>
  </si>
  <si>
    <t>Odvoz suti a vybouraných hmot na skládku do 1 km</t>
  </si>
  <si>
    <t>Úprava podkladu zhutněním</t>
  </si>
  <si>
    <t>Chodníky a zpevněné plochy</t>
  </si>
  <si>
    <t>Pročištění vpustí uličních</t>
  </si>
  <si>
    <t>Seznam položek pro oddíl :</t>
  </si>
  <si>
    <t>Základní rozpočtové náklady</t>
  </si>
  <si>
    <t>Dovoz vody pro zálivku rostlin za vzdálenost do 6000 m</t>
  </si>
  <si>
    <t>přípravné a přidružené práce</t>
  </si>
  <si>
    <t>Základy stáv. obrubníků, atd.</t>
  </si>
  <si>
    <t>doplňující konstrukce a práce</t>
  </si>
  <si>
    <t>kryty poz.komunikací - dlažba</t>
  </si>
  <si>
    <t>Reliéfní dlažba - varovný pás.</t>
  </si>
  <si>
    <t>Účelové měrné jednotky (bez DPH)</t>
  </si>
  <si>
    <t>Bourání základů z betonu prostého</t>
  </si>
  <si>
    <t>Pro drenáž.
Zásyp, frakce 4-8mm.</t>
  </si>
  <si>
    <t>Rekonstrukce chodníku ul. Matiční</t>
  </si>
  <si>
    <t>Podklad ze štěrkodrtě ŠD tl 150 mm</t>
  </si>
  <si>
    <t>Podklad ze štěrkodrtě ŠD tl 250 mm</t>
  </si>
  <si>
    <t>Provádění zkoušek hutnění podkladu</t>
  </si>
  <si>
    <t>U stáv. chodníků, stromů a vchodů.</t>
  </si>
  <si>
    <t>Celkové rozpočtové náklady (bezDPH)</t>
  </si>
  <si>
    <t>Základové pásy z betonu tř. C 16/20</t>
  </si>
  <si>
    <t>Poplatek za skladku-beton,živici,suť</t>
  </si>
  <si>
    <t>Podklad. vrstvy (každá vrstva zvlášť).</t>
  </si>
  <si>
    <t>Daň z přidané hodnoty (Rozpočet+Ostatní)</t>
  </si>
  <si>
    <t>Provozní vlivy - městský kolejový provoz</t>
  </si>
  <si>
    <t>Celkové náklady (Rozpočet +Ostatní) vč. DPH</t>
  </si>
  <si>
    <t>Vytrhání obrub krajníků obrubníků stojatých</t>
  </si>
  <si>
    <t>Statutární město Ostrava, Městský obvod MOaP</t>
  </si>
  <si>
    <t>Svod ze střechy, napojení na stáv. kanalizaci</t>
  </si>
  <si>
    <t>Osazení kůlu k dřevině s uvázáním délky do 2 m</t>
  </si>
  <si>
    <t>Předpokládané přeložky stávajících vedení sítí</t>
  </si>
  <si>
    <t>Podklad nebo podsyp ze štěrkopísku ŠP tl 30 mm</t>
  </si>
  <si>
    <t>Podklad nebo podsyp ze štěrkopísku ŠP tl 100 mm</t>
  </si>
  <si>
    <t>Geodetické zaměření a vytýčení inženýrských sítí</t>
  </si>
  <si>
    <t>Přídlažba ze ŽUL. KOST:
U komunikace, u stromů.</t>
  </si>
  <si>
    <t>Ukotvení dřevin kůly D do 0,1 m délka kůlu do 2 m</t>
  </si>
  <si>
    <t>Potěr asfaltový podkladní nebo vyrovnávací tl 40 mm</t>
  </si>
  <si>
    <t>Drcení ořezaných větví D do 100 mm s odvozem do 20 km</t>
  </si>
  <si>
    <t>Přesun hmot pro pozemní komunikace s krytem dlážděným</t>
  </si>
  <si>
    <t>Odstranění podkladu pl přes 200 m2 živičných tl 150 mm</t>
  </si>
  <si>
    <t>c:\RozpNz\Data;HAN_25;Rekonstrukce chodníku ul. Matiční</t>
  </si>
  <si>
    <t>Kladení dlažby z kostek drobných z kamene na MC tl 50 mm</t>
  </si>
  <si>
    <t>V místech, kde se bude provádět doplnění reliéfní dlažby.</t>
  </si>
  <si>
    <t>Úprava pláně v zářezech v hornině tř. 1 až 4 se zhutněním</t>
  </si>
  <si>
    <t>Mulčování rostlin tl mulče do 0,1 m v rovině a svahu do 1:5</t>
  </si>
  <si>
    <t>Odvoz suti a vybouraných hmot na skládku ZKD 1 km přes 1 km</t>
  </si>
  <si>
    <t>Odstranění nátěrů z ocelových konstrukcí lehkých "C" opálením</t>
  </si>
  <si>
    <t>Odstranění podkladu pl přes 200 m2 z betonu prostého tl 150 mm</t>
  </si>
  <si>
    <t>Odstranění nátěrů z ocelových konstrukcí lehkých "C" oškrabáním</t>
  </si>
  <si>
    <t>Zhotovení obalu z juty ve dvou vrstvách v rovině a svahu do 1:5</t>
  </si>
  <si>
    <t>Ošetřování vysazených dřevin soliterních v rovině a svahu do 1:5</t>
  </si>
  <si>
    <t>Výšková úprava uličního vstupu nebo vpusti do 200 mm zvýšením mříže</t>
  </si>
  <si>
    <t>Izolace proti zemní vlhkosti krycí lišta pro překrytí okraje izolace</t>
  </si>
  <si>
    <t>Rozebrání dlažeb nebo dílců komunikací pro pěší ze zámkových dlaždic</t>
  </si>
  <si>
    <t>Vyvětvení a tvarový ořez dřevin v do 5 m s odnesením odpadu do 200 m</t>
  </si>
  <si>
    <t>Odstranění živičného krytu frézováním pl do 500 m2 tl 50 mm s naložením</t>
  </si>
  <si>
    <t>Nakládání na dopravní prostředky pro vodorovnou dopravu vybouraných hmot</t>
  </si>
  <si>
    <t>Kladení zámkové dlažby pozemních komunikací tl 80 mm skupiny C pl do 50 m2</t>
  </si>
  <si>
    <t>Hnojení půdy umělým hnojivem k jednotlivým rostlinám v rovině a svahu do 1:5</t>
  </si>
  <si>
    <t>Kladení zámkové dlažby komunikací pro pěší tl 60 mm skupiny C pl přes 300 m2</t>
  </si>
  <si>
    <t>Lože pro obrubníky:
K.O. 80mm nad niveletu,
K.O. snížený 20mm nad niveletu.</t>
  </si>
  <si>
    <t>Montáž svislé dopravní značky do velikosti 2 m2 objímkami na sloupek nebo konzolu</t>
  </si>
  <si>
    <t>Provedení svislé izolace proti tlakové vodě termoplasty volně položenou fólií PVC</t>
  </si>
  <si>
    <t>Demontáž svislé dopravní značky do velikosti 2 m2 objímkami na sloupek nebo konzolu</t>
  </si>
  <si>
    <t>Výsadba dřeviny s balem do jamky se zalitím v rovině a svahu do 1:5 D balu do 0,5 m</t>
  </si>
  <si>
    <t>Odstranění pařezů s odklizením do 20 m se zasypáním jámy D do 0,8 m v rovině a svahu 1:5</t>
  </si>
  <si>
    <t>Osazení chodníkového obrubníku kamenného ležatého s boční opěrou do lože z betonu prostého</t>
  </si>
  <si>
    <t>Beton. dlažba.
Reliéfní dlažba.
V místech, kde se bude provádět doplnění reliéfní dlažby.</t>
  </si>
  <si>
    <t>Trativod z drenážních trubek plastových flexibilních D do 100 mm včetně lože otevřený výkop</t>
  </si>
  <si>
    <t>Jamky pro výsadbu s výměnou 50 % půdy horniny tř 1 až 4 objem do 2 m3 v rovině a svahu do 1:5</t>
  </si>
  <si>
    <t>Kácení stromů listnatých s odstraněním větví a kmene D do 800 mm v rovině nebo ve svahu do 1:5</t>
  </si>
  <si>
    <t>Chemické odplevelení před založením kultury nad 20 m2 postřikem na široko v rovině a svahu do 1:5</t>
  </si>
  <si>
    <t>Nátěry syntetické OK lehkých "C" barva dražší lesklý povrch 2x antikorozní, 1x základní, 1x email</t>
  </si>
  <si>
    <t>Lože pro obrubníky:
K.O. 80mm nad niveletu,
K.O. snížený 20mm nad niveletu.
Přídlažba ze ŽUL. KOST.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</si>
</sst>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0"/>
    <numFmt numFmtId="170" formatCode="#,##0.00&quot; Kč&quot;;[Red]\-#,##0.00&quot; Kč&quot;"/>
    <numFmt numFmtId="171" formatCode="#,##0.00;\-#,##0.00;&quot;&quot;"/>
    <numFmt numFmtId="172" formatCode="#,##0.000;\-#,##0.000;&quot;&quot;"/>
    <numFmt numFmtId="173" formatCode="_-* #,##0.00\,_K_č_-;\-* #,##0.00\,_K_č_-;_-* \-??\ _K_č_-;_-@_-"/>
  </numFmts>
  <fonts count="47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0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3" borderId="0" applyNumberFormat="0" applyBorder="0" applyAlignment="0" applyProtection="0"/>
    <xf numFmtId="0" fontId="45" fillId="10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11" borderId="0" applyNumberFormat="0" applyBorder="0" applyAlignment="0" applyProtection="0"/>
    <xf numFmtId="0" fontId="41" fillId="1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0" fillId="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34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3" borderId="8" applyNumberFormat="0" applyAlignment="0" applyProtection="0"/>
    <xf numFmtId="0" fontId="39" fillId="2" borderId="8" applyNumberFormat="0" applyAlignment="0" applyProtection="0"/>
    <xf numFmtId="0" fontId="38" fillId="2" borderId="9" applyNumberFormat="0" applyAlignment="0" applyProtection="0"/>
    <xf numFmtId="0" fontId="43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17" borderId="0" xfId="0" applyFont="1" applyFill="1" applyBorder="1" applyAlignment="1">
      <alignment/>
    </xf>
    <xf numFmtId="0" fontId="1" fillId="17" borderId="10" xfId="0" applyFont="1" applyFill="1" applyBorder="1" applyAlignment="1">
      <alignment horizontal="center" vertical="center"/>
    </xf>
    <xf numFmtId="0" fontId="1" fillId="17" borderId="0" xfId="0" applyFont="1" applyFill="1" applyBorder="1" applyAlignment="1">
      <alignment horizontal="center" vertical="center"/>
    </xf>
    <xf numFmtId="0" fontId="0" fillId="17" borderId="11" xfId="0" applyFont="1" applyFill="1" applyBorder="1" applyAlignment="1">
      <alignment/>
    </xf>
    <xf numFmtId="0" fontId="1" fillId="17" borderId="12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4" fillId="18" borderId="13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left" vertical="center"/>
    </xf>
    <xf numFmtId="0" fontId="7" fillId="19" borderId="14" xfId="0" applyFont="1" applyFill="1" applyBorder="1" applyAlignment="1">
      <alignment horizontal="center" vertical="center"/>
    </xf>
    <xf numFmtId="0" fontId="8" fillId="19" borderId="14" xfId="0" applyFont="1" applyFill="1" applyBorder="1" applyAlignment="1">
      <alignment horizontal="center" vertical="center"/>
    </xf>
    <xf numFmtId="0" fontId="5" fillId="19" borderId="14" xfId="0" applyFont="1" applyFill="1" applyBorder="1" applyAlignment="1">
      <alignment vertical="center"/>
    </xf>
    <xf numFmtId="0" fontId="0" fillId="17" borderId="12" xfId="0" applyFont="1" applyFill="1" applyBorder="1" applyAlignment="1">
      <alignment/>
    </xf>
    <xf numFmtId="0" fontId="0" fillId="17" borderId="15" xfId="0" applyFont="1" applyFill="1" applyBorder="1" applyAlignment="1">
      <alignment/>
    </xf>
    <xf numFmtId="0" fontId="6" fillId="19" borderId="16" xfId="0" applyFont="1" applyFill="1" applyBorder="1" applyAlignment="1">
      <alignment horizontal="center" vertical="center"/>
    </xf>
    <xf numFmtId="0" fontId="6" fillId="19" borderId="17" xfId="0" applyFont="1" applyFill="1" applyBorder="1" applyAlignment="1">
      <alignment horizontal="center"/>
    </xf>
    <xf numFmtId="164" fontId="6" fillId="19" borderId="17" xfId="0" applyNumberFormat="1" applyFont="1" applyFill="1" applyBorder="1" applyAlignment="1">
      <alignment horizontal="center"/>
    </xf>
    <xf numFmtId="164" fontId="6" fillId="19" borderId="18" xfId="0" applyNumberFormat="1" applyFont="1" applyFill="1" applyBorder="1" applyAlignment="1">
      <alignment horizontal="center"/>
    </xf>
    <xf numFmtId="0" fontId="11" fillId="19" borderId="15" xfId="0" applyFont="1" applyFill="1" applyBorder="1" applyAlignment="1">
      <alignment horizontal="center"/>
    </xf>
    <xf numFmtId="0" fontId="6" fillId="19" borderId="15" xfId="0" applyFont="1" applyFill="1" applyBorder="1" applyAlignment="1">
      <alignment horizontal="center"/>
    </xf>
    <xf numFmtId="4" fontId="6" fillId="19" borderId="15" xfId="0" applyNumberFormat="1" applyFont="1" applyFill="1" applyBorder="1" applyAlignment="1">
      <alignment/>
    </xf>
    <xf numFmtId="0" fontId="6" fillId="19" borderId="17" xfId="0" applyFont="1" applyFill="1" applyBorder="1" applyAlignment="1">
      <alignment horizontal="center" vertical="center"/>
    </xf>
    <xf numFmtId="165" fontId="0" fillId="17" borderId="15" xfId="0" applyNumberFormat="1" applyFont="1" applyFill="1" applyBorder="1" applyAlignment="1">
      <alignment/>
    </xf>
    <xf numFmtId="165" fontId="0" fillId="17" borderId="15" xfId="0" applyNumberFormat="1" applyFont="1" applyFill="1" applyBorder="1" applyAlignment="1">
      <alignment/>
    </xf>
    <xf numFmtId="165" fontId="0" fillId="17" borderId="19" xfId="0" applyNumberFormat="1" applyFont="1" applyFill="1" applyBorder="1" applyAlignment="1">
      <alignment/>
    </xf>
    <xf numFmtId="4" fontId="0" fillId="17" borderId="15" xfId="0" applyNumberFormat="1" applyFont="1" applyFill="1" applyBorder="1" applyAlignment="1">
      <alignment/>
    </xf>
    <xf numFmtId="166" fontId="0" fillId="17" borderId="15" xfId="0" applyNumberFormat="1" applyFont="1" applyFill="1" applyBorder="1" applyAlignment="1">
      <alignment/>
    </xf>
    <xf numFmtId="0" fontId="9" fillId="17" borderId="12" xfId="0" applyFont="1" applyFill="1" applyBorder="1" applyAlignment="1">
      <alignment/>
    </xf>
    <xf numFmtId="0" fontId="6" fillId="19" borderId="16" xfId="0" applyFont="1" applyFill="1" applyBorder="1" applyAlignment="1">
      <alignment horizontal="center"/>
    </xf>
    <xf numFmtId="165" fontId="6" fillId="19" borderId="17" xfId="0" applyNumberFormat="1" applyFont="1" applyFill="1" applyBorder="1" applyAlignment="1">
      <alignment/>
    </xf>
    <xf numFmtId="165" fontId="6" fillId="19" borderId="17" xfId="0" applyNumberFormat="1" applyFont="1" applyFill="1" applyBorder="1" applyAlignment="1">
      <alignment/>
    </xf>
    <xf numFmtId="165" fontId="6" fillId="19" borderId="18" xfId="0" applyNumberFormat="1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6" fillId="17" borderId="12" xfId="0" applyFont="1" applyFill="1" applyBorder="1" applyAlignment="1">
      <alignment horizontal="center"/>
    </xf>
    <xf numFmtId="166" fontId="6" fillId="19" borderId="17" xfId="0" applyNumberFormat="1" applyFont="1" applyFill="1" applyBorder="1" applyAlignment="1">
      <alignment horizontal="center"/>
    </xf>
    <xf numFmtId="0" fontId="6" fillId="17" borderId="15" xfId="0" applyFont="1" applyFill="1" applyBorder="1" applyAlignment="1">
      <alignment/>
    </xf>
    <xf numFmtId="0" fontId="6" fillId="19" borderId="20" xfId="0" applyFont="1" applyFill="1" applyBorder="1" applyAlignment="1">
      <alignment horizontal="center"/>
    </xf>
    <xf numFmtId="4" fontId="0" fillId="17" borderId="19" xfId="0" applyNumberFormat="1" applyFont="1" applyFill="1" applyBorder="1" applyAlignment="1">
      <alignment/>
    </xf>
    <xf numFmtId="0" fontId="0" fillId="17" borderId="21" xfId="0" applyFont="1" applyFill="1" applyBorder="1" applyAlignment="1">
      <alignment/>
    </xf>
    <xf numFmtId="0" fontId="0" fillId="17" borderId="2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16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17" borderId="0" xfId="0" applyFont="1" applyFill="1" applyBorder="1" applyAlignment="1">
      <alignment/>
    </xf>
    <xf numFmtId="4" fontId="0" fillId="17" borderId="0" xfId="0" applyNumberFormat="1" applyFont="1" applyFill="1" applyBorder="1" applyAlignment="1">
      <alignment/>
    </xf>
    <xf numFmtId="4" fontId="0" fillId="17" borderId="0" xfId="0" applyNumberFormat="1" applyFont="1" applyFill="1" applyBorder="1" applyAlignment="1">
      <alignment horizontal="right"/>
    </xf>
    <xf numFmtId="0" fontId="19" fillId="17" borderId="0" xfId="0" applyFont="1" applyFill="1" applyBorder="1" applyAlignment="1">
      <alignment horizontal="left"/>
    </xf>
    <xf numFmtId="0" fontId="20" fillId="17" borderId="0" xfId="0" applyFont="1" applyFill="1" applyBorder="1" applyAlignment="1">
      <alignment/>
    </xf>
    <xf numFmtId="168" fontId="19" fillId="17" borderId="0" xfId="0" applyNumberFormat="1" applyFont="1" applyFill="1" applyBorder="1" applyAlignment="1">
      <alignment/>
    </xf>
    <xf numFmtId="168" fontId="21" fillId="17" borderId="0" xfId="0" applyNumberFormat="1" applyFont="1" applyFill="1" applyBorder="1" applyAlignment="1">
      <alignment horizontal="left"/>
    </xf>
    <xf numFmtId="0" fontId="0" fillId="17" borderId="0" xfId="0" applyFill="1" applyAlignment="1">
      <alignment/>
    </xf>
    <xf numFmtId="168" fontId="6" fillId="17" borderId="0" xfId="0" applyNumberFormat="1" applyFont="1" applyFill="1" applyBorder="1" applyAlignment="1">
      <alignment/>
    </xf>
    <xf numFmtId="170" fontId="22" fillId="17" borderId="0" xfId="0" applyNumberFormat="1" applyFont="1" applyFill="1" applyBorder="1" applyAlignment="1">
      <alignment/>
    </xf>
    <xf numFmtId="4" fontId="22" fillId="17" borderId="0" xfId="0" applyNumberFormat="1" applyFont="1" applyFill="1" applyBorder="1" applyAlignment="1">
      <alignment/>
    </xf>
    <xf numFmtId="4" fontId="22" fillId="17" borderId="0" xfId="0" applyNumberFormat="1" applyFont="1" applyFill="1" applyBorder="1" applyAlignment="1">
      <alignment horizontal="right"/>
    </xf>
    <xf numFmtId="0" fontId="9" fillId="18" borderId="15" xfId="0" applyFont="1" applyFill="1" applyBorder="1" applyAlignment="1">
      <alignment horizontal="center"/>
    </xf>
    <xf numFmtId="168" fontId="9" fillId="18" borderId="15" xfId="0" applyNumberFormat="1" applyFont="1" applyFill="1" applyBorder="1" applyAlignment="1">
      <alignment horizontal="center"/>
    </xf>
    <xf numFmtId="168" fontId="23" fillId="18" borderId="15" xfId="0" applyNumberFormat="1" applyFont="1" applyFill="1" applyBorder="1" applyAlignment="1">
      <alignment horizontal="left"/>
    </xf>
    <xf numFmtId="0" fontId="24" fillId="18" borderId="15" xfId="0" applyFont="1" applyFill="1" applyBorder="1" applyAlignment="1">
      <alignment horizontal="center"/>
    </xf>
    <xf numFmtId="170" fontId="25" fillId="18" borderId="15" xfId="0" applyNumberFormat="1" applyFont="1" applyFill="1" applyBorder="1" applyAlignment="1">
      <alignment horizontal="center"/>
    </xf>
    <xf numFmtId="4" fontId="25" fillId="18" borderId="15" xfId="0" applyNumberFormat="1" applyFont="1" applyFill="1" applyBorder="1" applyAlignment="1">
      <alignment horizontal="center"/>
    </xf>
    <xf numFmtId="0" fontId="0" fillId="17" borderId="0" xfId="0" applyFont="1" applyFill="1" applyBorder="1" applyAlignment="1">
      <alignment vertical="center"/>
    </xf>
    <xf numFmtId="0" fontId="16" fillId="18" borderId="17" xfId="0" applyFont="1" applyFill="1" applyBorder="1" applyAlignment="1">
      <alignment horizontal="center" vertical="center"/>
    </xf>
    <xf numFmtId="0" fontId="16" fillId="18" borderId="17" xfId="0" applyFont="1" applyFill="1" applyBorder="1" applyAlignment="1">
      <alignment vertical="center"/>
    </xf>
    <xf numFmtId="0" fontId="16" fillId="18" borderId="17" xfId="0" applyFont="1" applyFill="1" applyBorder="1" applyAlignment="1">
      <alignment horizontal="center" vertical="center" wrapText="1"/>
    </xf>
    <xf numFmtId="4" fontId="16" fillId="18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17" borderId="17" xfId="0" applyFont="1" applyFill="1" applyBorder="1" applyAlignment="1">
      <alignment/>
    </xf>
    <xf numFmtId="168" fontId="13" fillId="17" borderId="17" xfId="0" applyNumberFormat="1" applyFont="1" applyFill="1" applyBorder="1" applyAlignment="1">
      <alignment horizontal="center"/>
    </xf>
    <xf numFmtId="168" fontId="26" fillId="17" borderId="17" xfId="0" applyNumberFormat="1" applyFont="1" applyFill="1" applyBorder="1" applyAlignment="1">
      <alignment/>
    </xf>
    <xf numFmtId="0" fontId="24" fillId="17" borderId="17" xfId="0" applyFont="1" applyFill="1" applyBorder="1" applyAlignment="1">
      <alignment/>
    </xf>
    <xf numFmtId="170" fontId="13" fillId="20" borderId="17" xfId="0" applyNumberFormat="1" applyFont="1" applyFill="1" applyBorder="1" applyAlignment="1">
      <alignment/>
    </xf>
    <xf numFmtId="4" fontId="13" fillId="20" borderId="17" xfId="0" applyNumberFormat="1" applyFont="1" applyFill="1" applyBorder="1" applyAlignment="1">
      <alignment/>
    </xf>
    <xf numFmtId="4" fontId="13" fillId="20" borderId="17" xfId="0" applyNumberFormat="1" applyFont="1" applyFill="1" applyBorder="1" applyAlignment="1">
      <alignment horizontal="right"/>
    </xf>
    <xf numFmtId="0" fontId="0" fillId="17" borderId="0" xfId="0" applyFont="1" applyFill="1" applyBorder="1" applyAlignment="1">
      <alignment horizontal="center"/>
    </xf>
    <xf numFmtId="0" fontId="13" fillId="20" borderId="17" xfId="0" applyFont="1" applyFill="1" applyBorder="1" applyAlignment="1">
      <alignment horizontal="right" vertical="top"/>
    </xf>
    <xf numFmtId="0" fontId="27" fillId="20" borderId="17" xfId="0" applyFont="1" applyFill="1" applyBorder="1" applyAlignment="1">
      <alignment vertical="top"/>
    </xf>
    <xf numFmtId="0" fontId="13" fillId="20" borderId="17" xfId="0" applyFont="1" applyFill="1" applyBorder="1" applyAlignment="1">
      <alignment horizontal="center" vertical="top"/>
    </xf>
    <xf numFmtId="0" fontId="13" fillId="20" borderId="17" xfId="0" applyFont="1" applyFill="1" applyBorder="1" applyAlignment="1">
      <alignment vertical="top"/>
    </xf>
    <xf numFmtId="0" fontId="13" fillId="20" borderId="17" xfId="0" applyFont="1" applyFill="1" applyBorder="1" applyAlignment="1">
      <alignment vertical="top" wrapText="1"/>
    </xf>
    <xf numFmtId="170" fontId="13" fillId="20" borderId="17" xfId="0" applyNumberFormat="1" applyFont="1" applyFill="1" applyBorder="1" applyAlignment="1">
      <alignment vertical="top"/>
    </xf>
    <xf numFmtId="4" fontId="13" fillId="20" borderId="17" xfId="0" applyNumberFormat="1" applyFont="1" applyFill="1" applyBorder="1" applyAlignment="1">
      <alignment vertical="top"/>
    </xf>
    <xf numFmtId="169" fontId="13" fillId="20" borderId="17" xfId="0" applyNumberFormat="1" applyFont="1" applyFill="1" applyBorder="1" applyAlignment="1">
      <alignment vertical="top"/>
    </xf>
    <xf numFmtId="4" fontId="13" fillId="20" borderId="17" xfId="0" applyNumberFormat="1" applyFont="1" applyFill="1" applyBorder="1" applyAlignment="1">
      <alignment horizontal="right" vertical="top"/>
    </xf>
    <xf numFmtId="0" fontId="0" fillId="17" borderId="0" xfId="0" applyFont="1" applyFill="1" applyBorder="1" applyAlignment="1">
      <alignment vertical="top"/>
    </xf>
    <xf numFmtId="0" fontId="13" fillId="17" borderId="0" xfId="0" applyFont="1" applyFill="1" applyBorder="1" applyAlignment="1">
      <alignment vertical="top"/>
    </xf>
    <xf numFmtId="0" fontId="13" fillId="21" borderId="17" xfId="0" applyFont="1" applyFill="1" applyBorder="1" applyAlignment="1">
      <alignment horizontal="right" vertical="top"/>
    </xf>
    <xf numFmtId="0" fontId="13" fillId="21" borderId="17" xfId="0" applyFont="1" applyFill="1" applyBorder="1" applyAlignment="1">
      <alignment horizontal="center" vertical="top"/>
    </xf>
    <xf numFmtId="0" fontId="13" fillId="21" borderId="17" xfId="0" applyFont="1" applyFill="1" applyBorder="1" applyAlignment="1">
      <alignment vertical="top"/>
    </xf>
    <xf numFmtId="0" fontId="13" fillId="21" borderId="17" xfId="0" applyFont="1" applyFill="1" applyBorder="1" applyAlignment="1">
      <alignment vertical="top" wrapText="1"/>
    </xf>
    <xf numFmtId="164" fontId="13" fillId="21" borderId="17" xfId="0" applyNumberFormat="1" applyFont="1" applyFill="1" applyBorder="1" applyAlignment="1">
      <alignment vertical="top"/>
    </xf>
    <xf numFmtId="4" fontId="13" fillId="21" borderId="17" xfId="0" applyNumberFormat="1" applyFont="1" applyFill="1" applyBorder="1" applyAlignment="1">
      <alignment vertical="top"/>
    </xf>
    <xf numFmtId="169" fontId="13" fillId="21" borderId="17" xfId="0" applyNumberFormat="1" applyFont="1" applyFill="1" applyBorder="1" applyAlignment="1">
      <alignment vertical="top"/>
    </xf>
    <xf numFmtId="4" fontId="13" fillId="21" borderId="17" xfId="0" applyNumberFormat="1" applyFont="1" applyFill="1" applyBorder="1" applyAlignment="1">
      <alignment horizontal="right" vertical="top"/>
    </xf>
    <xf numFmtId="0" fontId="16" fillId="17" borderId="0" xfId="0" applyFont="1" applyFill="1" applyBorder="1" applyAlignment="1">
      <alignment vertical="top"/>
    </xf>
    <xf numFmtId="0" fontId="28" fillId="17" borderId="0" xfId="0" applyFont="1" applyFill="1" applyBorder="1" applyAlignment="1">
      <alignment vertical="top" wrapText="1"/>
    </xf>
    <xf numFmtId="0" fontId="16" fillId="17" borderId="0" xfId="0" applyFont="1" applyFill="1" applyBorder="1" applyAlignment="1">
      <alignment horizontal="center" vertical="top"/>
    </xf>
    <xf numFmtId="4" fontId="16" fillId="17" borderId="0" xfId="0" applyNumberFormat="1" applyFont="1" applyFill="1" applyBorder="1" applyAlignment="1">
      <alignment vertical="top"/>
    </xf>
    <xf numFmtId="169" fontId="16" fillId="17" borderId="0" xfId="0" applyNumberFormat="1" applyFont="1" applyFill="1" applyBorder="1" applyAlignment="1">
      <alignment vertical="top"/>
    </xf>
    <xf numFmtId="0" fontId="16" fillId="17" borderId="0" xfId="0" applyFont="1" applyFill="1" applyBorder="1" applyAlignment="1">
      <alignment horizontal="right" vertical="top"/>
    </xf>
    <xf numFmtId="0" fontId="16" fillId="0" borderId="0" xfId="0" applyFont="1" applyBorder="1" applyAlignment="1">
      <alignment vertical="top"/>
    </xf>
    <xf numFmtId="0" fontId="29" fillId="17" borderId="0" xfId="0" applyFont="1" applyFill="1" applyBorder="1" applyAlignment="1">
      <alignment vertical="top"/>
    </xf>
    <xf numFmtId="0" fontId="29" fillId="19" borderId="0" xfId="0" applyFont="1" applyFill="1" applyBorder="1" applyAlignment="1">
      <alignment horizontal="right" vertical="top"/>
    </xf>
    <xf numFmtId="0" fontId="29" fillId="19" borderId="0" xfId="0" applyFont="1" applyFill="1" applyBorder="1" applyAlignment="1">
      <alignment horizontal="center" vertical="top"/>
    </xf>
    <xf numFmtId="0" fontId="5" fillId="19" borderId="0" xfId="0" applyFont="1" applyFill="1" applyBorder="1" applyAlignment="1">
      <alignment vertical="top"/>
    </xf>
    <xf numFmtId="0" fontId="29" fillId="19" borderId="0" xfId="0" applyFont="1" applyFill="1" applyBorder="1" applyAlignment="1">
      <alignment vertical="top"/>
    </xf>
    <xf numFmtId="0" fontId="29" fillId="19" borderId="0" xfId="0" applyFont="1" applyFill="1" applyBorder="1" applyAlignment="1">
      <alignment vertical="top" wrapText="1"/>
    </xf>
    <xf numFmtId="164" fontId="29" fillId="19" borderId="0" xfId="0" applyNumberFormat="1" applyFont="1" applyFill="1" applyBorder="1" applyAlignment="1">
      <alignment vertical="top"/>
    </xf>
    <xf numFmtId="4" fontId="29" fillId="19" borderId="0" xfId="0" applyNumberFormat="1" applyFont="1" applyFill="1" applyBorder="1" applyAlignment="1">
      <alignment vertical="top"/>
    </xf>
    <xf numFmtId="169" fontId="29" fillId="19" borderId="0" xfId="0" applyNumberFormat="1" applyFont="1" applyFill="1" applyBorder="1" applyAlignment="1">
      <alignment vertical="top"/>
    </xf>
    <xf numFmtId="4" fontId="29" fillId="19" borderId="0" xfId="0" applyNumberFormat="1" applyFont="1" applyFill="1" applyBorder="1" applyAlignment="1">
      <alignment horizontal="right" vertical="top"/>
    </xf>
    <xf numFmtId="0" fontId="9" fillId="17" borderId="15" xfId="0" applyFont="1" applyFill="1" applyBorder="1" applyAlignment="1">
      <alignment horizontal="center" vertical="top"/>
    </xf>
    <xf numFmtId="0" fontId="6" fillId="17" borderId="15" xfId="0" applyFont="1" applyFill="1" applyBorder="1" applyAlignment="1">
      <alignment horizontal="center" vertical="top"/>
    </xf>
    <xf numFmtId="0" fontId="6" fillId="17" borderId="15" xfId="0" applyFont="1" applyFill="1" applyBorder="1" applyAlignment="1">
      <alignment vertical="top"/>
    </xf>
    <xf numFmtId="0" fontId="0" fillId="17" borderId="15" xfId="0" applyFont="1" applyFill="1" applyBorder="1" applyAlignment="1">
      <alignment vertical="top" wrapText="1"/>
    </xf>
    <xf numFmtId="169" fontId="0" fillId="17" borderId="15" xfId="0" applyNumberFormat="1" applyFont="1" applyFill="1" applyBorder="1" applyAlignment="1">
      <alignment vertical="top"/>
    </xf>
    <xf numFmtId="0" fontId="0" fillId="17" borderId="15" xfId="0" applyFont="1" applyFill="1" applyBorder="1" applyAlignment="1">
      <alignment horizontal="center" vertical="top"/>
    </xf>
    <xf numFmtId="4" fontId="0" fillId="17" borderId="15" xfId="0" applyNumberFormat="1" applyFont="1" applyFill="1" applyBorder="1" applyAlignment="1">
      <alignment vertical="top"/>
    </xf>
    <xf numFmtId="167" fontId="6" fillId="17" borderId="15" xfId="0" applyNumberFormat="1" applyFont="1" applyFill="1" applyBorder="1" applyAlignment="1">
      <alignment vertical="top"/>
    </xf>
    <xf numFmtId="171" fontId="9" fillId="17" borderId="15" xfId="0" applyNumberFormat="1" applyFont="1" applyFill="1" applyBorder="1" applyAlignment="1">
      <alignment vertical="top"/>
    </xf>
    <xf numFmtId="171" fontId="0" fillId="17" borderId="15" xfId="0" applyNumberFormat="1" applyFont="1" applyFill="1" applyBorder="1" applyAlignment="1">
      <alignment vertical="top"/>
    </xf>
    <xf numFmtId="172" fontId="0" fillId="17" borderId="15" xfId="0" applyNumberFormat="1" applyFont="1" applyFill="1" applyBorder="1" applyAlignment="1">
      <alignment vertical="top"/>
    </xf>
    <xf numFmtId="166" fontId="9" fillId="17" borderId="15" xfId="0" applyNumberFormat="1" applyFont="1" applyFill="1" applyBorder="1" applyAlignment="1">
      <alignment horizontal="right" vertical="top"/>
    </xf>
    <xf numFmtId="171" fontId="9" fillId="17" borderId="15" xfId="0" applyNumberFormat="1" applyFont="1" applyFill="1" applyBorder="1" applyAlignment="1">
      <alignment horizontal="right" vertical="top"/>
    </xf>
    <xf numFmtId="173" fontId="0" fillId="17" borderId="0" xfId="0" applyNumberFormat="1" applyFont="1" applyFill="1" applyBorder="1" applyAlignment="1">
      <alignment horizontal="right" vertical="top"/>
    </xf>
    <xf numFmtId="0" fontId="11" fillId="19" borderId="15" xfId="0" applyFont="1" applyFill="1" applyBorder="1" applyAlignment="1">
      <alignment horizontal="center"/>
    </xf>
    <xf numFmtId="4" fontId="6" fillId="19" borderId="15" xfId="0" applyNumberFormat="1" applyFont="1" applyFill="1" applyBorder="1" applyAlignment="1">
      <alignment horizontal="center"/>
    </xf>
    <xf numFmtId="0" fontId="14" fillId="18" borderId="13" xfId="0" applyFont="1" applyFill="1" applyBorder="1" applyAlignment="1">
      <alignment horizontal="center" vertical="center"/>
    </xf>
    <xf numFmtId="0" fontId="11" fillId="18" borderId="22" xfId="0" applyFont="1" applyFill="1" applyBorder="1" applyAlignment="1">
      <alignment horizontal="center"/>
    </xf>
    <xf numFmtId="167" fontId="15" fillId="19" borderId="11" xfId="0" applyNumberFormat="1" applyFont="1" applyFill="1" applyBorder="1" applyAlignment="1">
      <alignment horizontal="center" vertical="center"/>
    </xf>
    <xf numFmtId="0" fontId="6" fillId="19" borderId="23" xfId="0" applyFont="1" applyFill="1" applyBorder="1" applyAlignment="1">
      <alignment horizontal="center"/>
    </xf>
    <xf numFmtId="0" fontId="0" fillId="17" borderId="15" xfId="0" applyFont="1" applyFill="1" applyBorder="1" applyAlignment="1">
      <alignment/>
    </xf>
    <xf numFmtId="164" fontId="0" fillId="17" borderId="15" xfId="0" applyNumberFormat="1" applyFont="1" applyFill="1" applyBorder="1" applyAlignment="1">
      <alignment horizontal="center"/>
    </xf>
    <xf numFmtId="164" fontId="0" fillId="17" borderId="19" xfId="0" applyNumberFormat="1" applyFont="1" applyFill="1" applyBorder="1" applyAlignment="1">
      <alignment horizontal="center"/>
    </xf>
    <xf numFmtId="167" fontId="0" fillId="17" borderId="15" xfId="0" applyNumberFormat="1" applyFont="1" applyFill="1" applyBorder="1" applyAlignment="1">
      <alignment horizontal="center"/>
    </xf>
    <xf numFmtId="0" fontId="6" fillId="18" borderId="13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left" vertical="center"/>
    </xf>
    <xf numFmtId="167" fontId="6" fillId="19" borderId="0" xfId="0" applyNumberFormat="1" applyFont="1" applyFill="1" applyBorder="1" applyAlignment="1">
      <alignment horizontal="center" vertical="center"/>
    </xf>
    <xf numFmtId="167" fontId="13" fillId="19" borderId="18" xfId="0" applyNumberFormat="1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 vertical="center"/>
    </xf>
    <xf numFmtId="168" fontId="6" fillId="19" borderId="15" xfId="0" applyNumberFormat="1" applyFont="1" applyFill="1" applyBorder="1" applyAlignment="1">
      <alignment horizontal="center" vertical="center"/>
    </xf>
    <xf numFmtId="167" fontId="9" fillId="17" borderId="15" xfId="0" applyNumberFormat="1" applyFont="1" applyFill="1" applyBorder="1" applyAlignment="1">
      <alignment horizontal="center"/>
    </xf>
    <xf numFmtId="0" fontId="6" fillId="18" borderId="15" xfId="0" applyFont="1" applyFill="1" applyBorder="1" applyAlignment="1">
      <alignment horizontal="center"/>
    </xf>
    <xf numFmtId="2" fontId="6" fillId="19" borderId="17" xfId="0" applyNumberFormat="1" applyFont="1" applyFill="1" applyBorder="1" applyAlignment="1">
      <alignment horizontal="center"/>
    </xf>
    <xf numFmtId="4" fontId="6" fillId="19" borderId="18" xfId="0" applyNumberFormat="1" applyFont="1" applyFill="1" applyBorder="1" applyAlignment="1">
      <alignment horizontal="center"/>
    </xf>
    <xf numFmtId="0" fontId="6" fillId="17" borderId="17" xfId="0" applyFont="1" applyFill="1" applyBorder="1" applyAlignment="1">
      <alignment/>
    </xf>
    <xf numFmtId="167" fontId="6" fillId="17" borderId="24" xfId="0" applyNumberFormat="1" applyFont="1" applyFill="1" applyBorder="1" applyAlignment="1">
      <alignment horizontal="center"/>
    </xf>
    <xf numFmtId="0" fontId="12" fillId="17" borderId="15" xfId="0" applyFont="1" applyFill="1" applyBorder="1" applyAlignment="1">
      <alignment/>
    </xf>
    <xf numFmtId="0" fontId="6" fillId="19" borderId="17" xfId="0" applyFont="1" applyFill="1" applyBorder="1" applyAlignment="1">
      <alignment horizontal="left" vertical="center" wrapText="1"/>
    </xf>
    <xf numFmtId="167" fontId="6" fillId="19" borderId="24" xfId="0" applyNumberFormat="1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vertical="center"/>
    </xf>
    <xf numFmtId="167" fontId="6" fillId="19" borderId="15" xfId="0" applyNumberFormat="1" applyFont="1" applyFill="1" applyBorder="1" applyAlignment="1">
      <alignment horizontal="center" vertical="center"/>
    </xf>
    <xf numFmtId="0" fontId="11" fillId="17" borderId="17" xfId="0" applyFont="1" applyFill="1" applyBorder="1" applyAlignment="1">
      <alignment/>
    </xf>
    <xf numFmtId="167" fontId="13" fillId="17" borderId="25" xfId="0" applyNumberFormat="1" applyFont="1" applyFill="1" applyBorder="1" applyAlignment="1">
      <alignment horizontal="center"/>
    </xf>
    <xf numFmtId="0" fontId="11" fillId="18" borderId="13" xfId="0" applyFont="1" applyFill="1" applyBorder="1" applyAlignment="1">
      <alignment horizontal="center"/>
    </xf>
    <xf numFmtId="0" fontId="0" fillId="18" borderId="26" xfId="0" applyFont="1" applyFill="1" applyBorder="1" applyAlignment="1">
      <alignment horizontal="center"/>
    </xf>
    <xf numFmtId="0" fontId="0" fillId="17" borderId="15" xfId="0" applyFont="1" applyFill="1" applyBorder="1" applyAlignment="1">
      <alignment/>
    </xf>
    <xf numFmtId="0" fontId="10" fillId="17" borderId="15" xfId="0" applyFont="1" applyFill="1" applyBorder="1" applyAlignment="1">
      <alignment/>
    </xf>
    <xf numFmtId="49" fontId="0" fillId="17" borderId="15" xfId="0" applyNumberFormat="1" applyFont="1" applyFill="1" applyBorder="1" applyAlignment="1">
      <alignment/>
    </xf>
    <xf numFmtId="0" fontId="9" fillId="17" borderId="15" xfId="0" applyFont="1" applyFill="1" applyBorder="1" applyAlignment="1">
      <alignment/>
    </xf>
    <xf numFmtId="0" fontId="1" fillId="17" borderId="0" xfId="0" applyFont="1" applyFill="1" applyBorder="1" applyAlignment="1">
      <alignment horizontal="center" vertical="center"/>
    </xf>
    <xf numFmtId="0" fontId="3" fillId="18" borderId="13" xfId="0" applyFont="1" applyFill="1" applyBorder="1" applyAlignment="1">
      <alignment horizontal="left" vertical="center"/>
    </xf>
    <xf numFmtId="0" fontId="5" fillId="18" borderId="13" xfId="0" applyFont="1" applyFill="1" applyBorder="1" applyAlignment="1">
      <alignment horizontal="left" vertical="center"/>
    </xf>
    <xf numFmtId="0" fontId="8" fillId="19" borderId="14" xfId="0" applyFont="1" applyFill="1" applyBorder="1" applyAlignment="1">
      <alignment horizontal="center" vertical="center"/>
    </xf>
    <xf numFmtId="0" fontId="8" fillId="19" borderId="14" xfId="0" applyFont="1" applyFill="1" applyBorder="1" applyAlignment="1">
      <alignment vertical="center"/>
    </xf>
    <xf numFmtId="0" fontId="18" fillId="17" borderId="0" xfId="0" applyFont="1" applyFill="1" applyBorder="1" applyAlignment="1">
      <alignment horizontal="center"/>
    </xf>
    <xf numFmtId="168" fontId="19" fillId="17" borderId="0" xfId="0" applyNumberFormat="1" applyFont="1" applyFill="1" applyBorder="1" applyAlignment="1">
      <alignment horizontal="center"/>
    </xf>
    <xf numFmtId="168" fontId="21" fillId="17" borderId="0" xfId="0" applyNumberFormat="1" applyFont="1" applyFill="1" applyBorder="1" applyAlignment="1">
      <alignment/>
    </xf>
    <xf numFmtId="168" fontId="6" fillId="17" borderId="0" xfId="0" applyNumberFormat="1" applyFont="1" applyFill="1" applyBorder="1" applyAlignment="1">
      <alignment horizontal="center"/>
    </xf>
    <xf numFmtId="168" fontId="0" fillId="17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B4" sqref="B4"/>
    </sheetView>
  </sheetViews>
  <sheetFormatPr defaultColWidth="11.710937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68" t="s">
        <v>165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7"/>
    </row>
    <row r="3" spans="1:15" ht="27" customHeight="1">
      <c r="A3" s="6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7"/>
    </row>
    <row r="4" spans="1:15" ht="24" customHeight="1">
      <c r="A4" s="6"/>
      <c r="B4" s="8" t="s">
        <v>127</v>
      </c>
      <c r="C4" s="169" t="s">
        <v>227</v>
      </c>
      <c r="D4" s="169"/>
      <c r="E4" s="169"/>
      <c r="F4" s="169"/>
      <c r="G4" s="169"/>
      <c r="H4" s="169"/>
      <c r="I4" s="9" t="s">
        <v>147</v>
      </c>
      <c r="J4" s="170" t="s">
        <v>31</v>
      </c>
      <c r="K4" s="170"/>
      <c r="L4" s="170"/>
      <c r="M4" s="170"/>
      <c r="N4" s="170"/>
      <c r="O4" s="10"/>
    </row>
    <row r="5" spans="1:15" ht="23.25" customHeight="1">
      <c r="A5" s="6"/>
      <c r="B5" s="11" t="s">
        <v>121</v>
      </c>
      <c r="C5" s="12"/>
      <c r="D5" s="171"/>
      <c r="E5" s="171"/>
      <c r="F5" s="13"/>
      <c r="G5" s="172"/>
      <c r="H5" s="172"/>
      <c r="I5" s="172"/>
      <c r="J5" s="172"/>
      <c r="K5" s="172"/>
      <c r="L5" s="172"/>
      <c r="M5" s="172"/>
      <c r="N5" s="172"/>
      <c r="O5" s="14"/>
    </row>
    <row r="6" spans="1:15" ht="15" customHeight="1">
      <c r="A6" s="6"/>
      <c r="B6" s="164" t="s">
        <v>195</v>
      </c>
      <c r="C6" s="164"/>
      <c r="D6" s="166" t="s">
        <v>50</v>
      </c>
      <c r="E6" s="166"/>
      <c r="F6" s="15" t="s">
        <v>172</v>
      </c>
      <c r="G6" s="164" t="s">
        <v>206</v>
      </c>
      <c r="H6" s="164"/>
      <c r="I6" s="164"/>
      <c r="J6" s="164"/>
      <c r="K6" s="164"/>
      <c r="L6" s="164"/>
      <c r="M6" s="164"/>
      <c r="N6" s="164"/>
      <c r="O6" s="14"/>
    </row>
    <row r="7" spans="1:15" ht="15" customHeight="1">
      <c r="A7" s="6"/>
      <c r="B7" s="164" t="s">
        <v>210</v>
      </c>
      <c r="C7" s="164"/>
      <c r="D7" s="166"/>
      <c r="E7" s="166"/>
      <c r="F7" s="15" t="s">
        <v>132</v>
      </c>
      <c r="G7" s="164" t="s">
        <v>240</v>
      </c>
      <c r="H7" s="164"/>
      <c r="I7" s="164"/>
      <c r="J7" s="164"/>
      <c r="K7" s="164"/>
      <c r="L7" s="164"/>
      <c r="M7" s="164"/>
      <c r="N7" s="164"/>
      <c r="O7" s="14"/>
    </row>
    <row r="8" spans="1:15" ht="15" customHeight="1">
      <c r="A8" s="6"/>
      <c r="B8" s="164" t="s">
        <v>199</v>
      </c>
      <c r="C8" s="164"/>
      <c r="D8" s="166" t="s">
        <v>253</v>
      </c>
      <c r="E8" s="166"/>
      <c r="F8" s="15" t="s">
        <v>134</v>
      </c>
      <c r="G8" s="167"/>
      <c r="H8" s="167"/>
      <c r="I8" s="167"/>
      <c r="J8" s="167"/>
      <c r="K8" s="167"/>
      <c r="L8" s="167"/>
      <c r="M8" s="167"/>
      <c r="N8" s="167"/>
      <c r="O8" s="14"/>
    </row>
    <row r="9" spans="1:15" ht="15" customHeight="1">
      <c r="A9" s="6"/>
      <c r="B9" s="164" t="s">
        <v>194</v>
      </c>
      <c r="C9" s="164"/>
      <c r="D9" s="166"/>
      <c r="E9" s="166"/>
      <c r="F9" s="15" t="s">
        <v>153</v>
      </c>
      <c r="G9" s="167" t="s">
        <v>185</v>
      </c>
      <c r="H9" s="167"/>
      <c r="I9" s="167"/>
      <c r="J9" s="167"/>
      <c r="K9" s="167"/>
      <c r="L9" s="167"/>
      <c r="M9" s="167"/>
      <c r="N9" s="167"/>
      <c r="O9" s="14"/>
    </row>
    <row r="10" spans="1:15" ht="15" customHeight="1">
      <c r="A10" s="6"/>
      <c r="B10" s="164" t="s">
        <v>198</v>
      </c>
      <c r="C10" s="164"/>
      <c r="D10" s="164"/>
      <c r="E10" s="164"/>
      <c r="F10" s="15" t="s">
        <v>145</v>
      </c>
      <c r="G10" s="167" t="s">
        <v>156</v>
      </c>
      <c r="H10" s="167"/>
      <c r="I10" s="167"/>
      <c r="J10" s="167"/>
      <c r="K10" s="167"/>
      <c r="L10" s="167"/>
      <c r="M10" s="167"/>
      <c r="N10" s="167"/>
      <c r="O10" s="14"/>
    </row>
    <row r="11" spans="1:15" ht="15" customHeight="1">
      <c r="A11" s="6"/>
      <c r="B11" s="164" t="s">
        <v>57</v>
      </c>
      <c r="C11" s="164"/>
      <c r="D11" s="139" t="s">
        <v>130</v>
      </c>
      <c r="E11" s="139"/>
      <c r="F11" s="15"/>
      <c r="G11" s="164"/>
      <c r="H11" s="164"/>
      <c r="I11" s="164"/>
      <c r="J11" s="164"/>
      <c r="K11" s="164"/>
      <c r="L11" s="164"/>
      <c r="M11" s="164"/>
      <c r="N11" s="164"/>
      <c r="O11" s="14"/>
    </row>
    <row r="12" spans="1:15" ht="15" customHeight="1">
      <c r="A12" s="6"/>
      <c r="B12" s="165"/>
      <c r="C12" s="165"/>
      <c r="D12" s="165"/>
      <c r="E12" s="165"/>
      <c r="F12" s="15" t="s">
        <v>70</v>
      </c>
      <c r="G12" s="164" t="s">
        <v>253</v>
      </c>
      <c r="H12" s="164"/>
      <c r="I12" s="164"/>
      <c r="J12" s="164"/>
      <c r="K12" s="164"/>
      <c r="L12" s="164"/>
      <c r="M12" s="164"/>
      <c r="N12" s="164"/>
      <c r="O12" s="14"/>
    </row>
    <row r="13" spans="1:15" ht="15" customHeight="1">
      <c r="A13" s="6"/>
      <c r="B13" s="162" t="s">
        <v>209</v>
      </c>
      <c r="C13" s="162"/>
      <c r="D13" s="162"/>
      <c r="E13" s="162"/>
      <c r="F13" s="162"/>
      <c r="G13" s="163" t="s">
        <v>160</v>
      </c>
      <c r="H13" s="163"/>
      <c r="I13" s="163"/>
      <c r="J13" s="163"/>
      <c r="K13" s="163"/>
      <c r="L13" s="143" t="s">
        <v>144</v>
      </c>
      <c r="M13" s="143"/>
      <c r="N13" s="143"/>
      <c r="O13" s="14"/>
    </row>
    <row r="14" spans="1:15" ht="15" customHeight="1">
      <c r="A14" s="6"/>
      <c r="B14" s="16" t="s">
        <v>135</v>
      </c>
      <c r="C14" s="17" t="s">
        <v>58</v>
      </c>
      <c r="D14" s="17" t="s">
        <v>149</v>
      </c>
      <c r="E14" s="18" t="s">
        <v>34</v>
      </c>
      <c r="F14" s="19" t="s">
        <v>161</v>
      </c>
      <c r="G14" s="133" t="s">
        <v>154</v>
      </c>
      <c r="H14" s="133"/>
      <c r="I14" s="133"/>
      <c r="J14" s="21" t="s">
        <v>148</v>
      </c>
      <c r="K14" s="22" t="s">
        <v>126</v>
      </c>
      <c r="L14" s="14"/>
      <c r="M14" s="3"/>
      <c r="N14" s="3"/>
      <c r="O14" s="14"/>
    </row>
    <row r="15" spans="1:15" ht="15" customHeight="1">
      <c r="A15" s="6"/>
      <c r="B15" s="23" t="s">
        <v>33</v>
      </c>
      <c r="C15" s="24">
        <f>SUMIF(Rozpočet!F9:F134,B15,Rozpočet!L9:L134)</f>
        <v>0</v>
      </c>
      <c r="D15" s="24">
        <f>SUMIF(Rozpočet!F9:F134,B15,Rozpočet!M9:M134)</f>
        <v>0</v>
      </c>
      <c r="E15" s="25">
        <f>SUMIF(Rozpočet!F9:F134,B15,Rozpočet!N9:N134)</f>
        <v>0</v>
      </c>
      <c r="F15" s="26">
        <f>SUMIF(Rozpočet!F9:F134,B15,Rozpočet!O9:O134)</f>
        <v>0</v>
      </c>
      <c r="G15" s="155"/>
      <c r="H15" s="155"/>
      <c r="I15" s="155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37</v>
      </c>
      <c r="C16" s="24">
        <f>SUMIF(Rozpočet!F9:F134,B16,Rozpočet!L9:L134)</f>
        <v>0</v>
      </c>
      <c r="D16" s="24">
        <f>SUMIF(Rozpočet!F9:F134,B16,Rozpočet!M9:M134)</f>
        <v>0</v>
      </c>
      <c r="E16" s="25">
        <f>SUMIF(Rozpočet!F9:F134,B16,Rozpočet!N9:N134)</f>
        <v>0</v>
      </c>
      <c r="F16" s="26">
        <f>SUMIF(Rozpočet!F9:F134,B16,Rozpočet!O9:O134)</f>
        <v>0</v>
      </c>
      <c r="G16" s="155"/>
      <c r="H16" s="155"/>
      <c r="I16" s="155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35</v>
      </c>
      <c r="C17" s="24">
        <f>SUMIF(Rozpočet!F9:F134,B17,Rozpočet!L9:L134)</f>
        <v>0</v>
      </c>
      <c r="D17" s="24">
        <f>SUMIF(Rozpočet!F9:F134,B17,Rozpočet!M9:M134)</f>
        <v>0</v>
      </c>
      <c r="E17" s="25">
        <f>SUMIF(Rozpočet!F9:F134,B17,Rozpočet!N9:N134)</f>
        <v>0</v>
      </c>
      <c r="F17" s="26">
        <f>SUMIF(Rozpočet!F9:F134,B17,Rozpočet!O9:O134)</f>
        <v>0</v>
      </c>
      <c r="G17" s="155"/>
      <c r="H17" s="155"/>
      <c r="I17" s="155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38</v>
      </c>
      <c r="C18" s="24">
        <f>SUMIF(Rozpočet!F9:F134,B18,Rozpočet!L9:L134)</f>
        <v>0</v>
      </c>
      <c r="D18" s="24">
        <f>SUMIF(Rozpočet!F9:F134,B18,Rozpočet!M9:M134)</f>
        <v>0</v>
      </c>
      <c r="E18" s="25">
        <f>SUMIF(Rozpočet!F9:F134,B18,Rozpočet!N9:N134)</f>
        <v>0</v>
      </c>
      <c r="F18" s="26">
        <f>SUMIF(Rozpočet!F9:F134,B18,Rozpočet!O9:O134)</f>
        <v>0</v>
      </c>
      <c r="G18" s="155"/>
      <c r="H18" s="155"/>
      <c r="I18" s="155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36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55"/>
      <c r="H19" s="155"/>
      <c r="I19" s="155"/>
      <c r="J19" s="27"/>
      <c r="K19" s="28"/>
      <c r="L19" s="29" t="s">
        <v>41</v>
      </c>
      <c r="M19" s="3"/>
      <c r="N19" s="3"/>
      <c r="O19" s="14"/>
    </row>
    <row r="20" spans="1:15" ht="15" customHeight="1">
      <c r="A20" s="6"/>
      <c r="B20" s="30" t="s">
        <v>49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55"/>
      <c r="H20" s="155"/>
      <c r="I20" s="155"/>
      <c r="J20" s="27"/>
      <c r="K20" s="28"/>
      <c r="L20" s="14"/>
      <c r="M20" s="34"/>
      <c r="N20" s="34"/>
      <c r="O20" s="14"/>
    </row>
    <row r="21" spans="1:15" ht="15" customHeight="1">
      <c r="A21" s="6"/>
      <c r="B21" s="160" t="s">
        <v>217</v>
      </c>
      <c r="C21" s="160"/>
      <c r="D21" s="160"/>
      <c r="E21" s="161">
        <f>SUM(C20:E20)</f>
        <v>0</v>
      </c>
      <c r="F21" s="161"/>
      <c r="G21" s="155"/>
      <c r="H21" s="155"/>
      <c r="I21" s="155"/>
      <c r="J21" s="27"/>
      <c r="K21" s="28"/>
      <c r="L21" s="143" t="s">
        <v>152</v>
      </c>
      <c r="M21" s="143"/>
      <c r="N21" s="143"/>
      <c r="O21" s="14"/>
    </row>
    <row r="22" spans="1:15" ht="15" customHeight="1">
      <c r="A22" s="6"/>
      <c r="B22" s="153" t="s">
        <v>161</v>
      </c>
      <c r="C22" s="153"/>
      <c r="D22" s="153"/>
      <c r="E22" s="154">
        <f>F20</f>
        <v>0</v>
      </c>
      <c r="F22" s="154"/>
      <c r="G22" s="155"/>
      <c r="H22" s="155"/>
      <c r="I22" s="155"/>
      <c r="J22" s="27"/>
      <c r="K22" s="28"/>
      <c r="L22" s="35"/>
      <c r="M22" s="3"/>
      <c r="N22" s="3"/>
      <c r="O22" s="14"/>
    </row>
    <row r="23" spans="1:15" ht="15" customHeight="1">
      <c r="A23" s="6"/>
      <c r="B23" s="156" t="s">
        <v>232</v>
      </c>
      <c r="C23" s="156"/>
      <c r="D23" s="156"/>
      <c r="E23" s="157">
        <f>E21+E22</f>
        <v>0</v>
      </c>
      <c r="F23" s="157"/>
      <c r="G23" s="158" t="s">
        <v>179</v>
      </c>
      <c r="H23" s="158"/>
      <c r="I23" s="158"/>
      <c r="J23" s="159">
        <f>SUM(J15:J22)</f>
        <v>0</v>
      </c>
      <c r="K23" s="159"/>
      <c r="L23" s="14"/>
      <c r="M23" s="3"/>
      <c r="N23" s="3"/>
      <c r="O23" s="14"/>
    </row>
    <row r="24" spans="1:15" ht="15" customHeight="1">
      <c r="A24" s="6"/>
      <c r="B24" s="156"/>
      <c r="C24" s="156"/>
      <c r="D24" s="156"/>
      <c r="E24" s="157"/>
      <c r="F24" s="157"/>
      <c r="G24" s="158"/>
      <c r="H24" s="158"/>
      <c r="I24" s="158"/>
      <c r="J24" s="159"/>
      <c r="K24" s="159"/>
      <c r="L24" s="14"/>
      <c r="M24" s="3"/>
      <c r="N24" s="3"/>
      <c r="O24" s="14"/>
    </row>
    <row r="25" spans="1:15" ht="15" customHeight="1">
      <c r="A25" s="6"/>
      <c r="B25" s="143" t="s">
        <v>236</v>
      </c>
      <c r="C25" s="143"/>
      <c r="D25" s="143"/>
      <c r="E25" s="143"/>
      <c r="F25" s="143"/>
      <c r="G25" s="150" t="s">
        <v>167</v>
      </c>
      <c r="H25" s="150"/>
      <c r="I25" s="150"/>
      <c r="J25" s="150"/>
      <c r="K25" s="150"/>
      <c r="L25" s="14"/>
      <c r="M25" s="3"/>
      <c r="N25" s="3"/>
      <c r="O25" s="14"/>
    </row>
    <row r="26" spans="1:15" ht="15" customHeight="1">
      <c r="A26" s="6"/>
      <c r="B26" s="30" t="s">
        <v>69</v>
      </c>
      <c r="C26" s="151" t="s">
        <v>52</v>
      </c>
      <c r="D26" s="151"/>
      <c r="E26" s="152" t="s">
        <v>48</v>
      </c>
      <c r="F26" s="152"/>
      <c r="G26" s="20"/>
      <c r="H26" s="133" t="s">
        <v>71</v>
      </c>
      <c r="I26" s="133"/>
      <c r="J26" s="134" t="s">
        <v>48</v>
      </c>
      <c r="K26" s="134"/>
      <c r="L26" s="14"/>
      <c r="M26" s="3"/>
      <c r="N26" s="3"/>
      <c r="O26" s="14"/>
    </row>
    <row r="27" spans="1:15" ht="15" customHeight="1">
      <c r="A27" s="6"/>
      <c r="B27" s="36">
        <v>10</v>
      </c>
      <c r="C27" s="140">
        <f>SUMIF(Rozpočet!S9:S134,B27,Rozpočet!K9:K134)+H27</f>
        <v>0</v>
      </c>
      <c r="D27" s="140"/>
      <c r="E27" s="141">
        <f>C27/100*B27</f>
        <v>0</v>
      </c>
      <c r="F27" s="141"/>
      <c r="G27" s="37"/>
      <c r="H27" s="149">
        <f>SUMIF(K15:K22,B27,J15:J22)</f>
        <v>0</v>
      </c>
      <c r="I27" s="149"/>
      <c r="J27" s="142">
        <f>H27*B27/100</f>
        <v>0</v>
      </c>
      <c r="K27" s="142"/>
      <c r="L27" s="29" t="s">
        <v>41</v>
      </c>
      <c r="M27" s="3"/>
      <c r="N27" s="3"/>
      <c r="O27" s="14"/>
    </row>
    <row r="28" spans="1:15" ht="15" customHeight="1">
      <c r="A28" s="6"/>
      <c r="B28" s="36">
        <v>20</v>
      </c>
      <c r="C28" s="140">
        <f>SUMIF(Rozpočet!S9:S134,B28,Rozpočet!K9:K134)+H28</f>
        <v>0</v>
      </c>
      <c r="D28" s="140"/>
      <c r="E28" s="141">
        <f>C28/100*B28</f>
        <v>0</v>
      </c>
      <c r="F28" s="141"/>
      <c r="G28" s="37"/>
      <c r="H28" s="142">
        <f>SUMIF(K15:K22,B28,J15:J22)</f>
        <v>0</v>
      </c>
      <c r="I28" s="142"/>
      <c r="J28" s="142">
        <f>H28*B28/100</f>
        <v>0</v>
      </c>
      <c r="K28" s="142"/>
      <c r="L28" s="14"/>
      <c r="M28" s="3"/>
      <c r="N28" s="3"/>
      <c r="O28" s="14"/>
    </row>
    <row r="29" spans="1:15" ht="15" customHeight="1">
      <c r="A29" s="6"/>
      <c r="B29" s="36">
        <v>0</v>
      </c>
      <c r="C29" s="140">
        <f>(E23+J23)-(C27+C28)</f>
        <v>0</v>
      </c>
      <c r="D29" s="140"/>
      <c r="E29" s="141">
        <f>C29/100*B29</f>
        <v>0</v>
      </c>
      <c r="F29" s="141"/>
      <c r="G29" s="37"/>
      <c r="H29" s="142">
        <f>J23-(H27+H28)</f>
        <v>0</v>
      </c>
      <c r="I29" s="142"/>
      <c r="J29" s="142">
        <f>H29*B29/100</f>
        <v>0</v>
      </c>
      <c r="K29" s="142"/>
      <c r="L29" s="143" t="s">
        <v>68</v>
      </c>
      <c r="M29" s="143"/>
      <c r="N29" s="143"/>
      <c r="O29" s="14"/>
    </row>
    <row r="30" spans="1:15" ht="15" customHeight="1">
      <c r="A30" s="6"/>
      <c r="B30" s="144"/>
      <c r="C30" s="145">
        <f>ROUNDUP(C27+C28+C29,1)</f>
        <v>0</v>
      </c>
      <c r="D30" s="145"/>
      <c r="E30" s="146">
        <f>ROUNDUP(E27+E28+E29,1)</f>
        <v>0</v>
      </c>
      <c r="F30" s="146"/>
      <c r="G30" s="147"/>
      <c r="H30" s="147"/>
      <c r="I30" s="147"/>
      <c r="J30" s="148">
        <f>J27+J28+J29</f>
        <v>0</v>
      </c>
      <c r="K30" s="148"/>
      <c r="L30" s="14"/>
      <c r="M30" s="3"/>
      <c r="N30" s="3"/>
      <c r="O30" s="14"/>
    </row>
    <row r="31" spans="1:15" ht="15" customHeight="1">
      <c r="A31" s="6"/>
      <c r="B31" s="144"/>
      <c r="C31" s="145"/>
      <c r="D31" s="145"/>
      <c r="E31" s="146"/>
      <c r="F31" s="146"/>
      <c r="G31" s="147"/>
      <c r="H31" s="147"/>
      <c r="I31" s="147"/>
      <c r="J31" s="148"/>
      <c r="K31" s="148"/>
      <c r="L31" s="14"/>
      <c r="M31" s="3"/>
      <c r="N31" s="3"/>
      <c r="O31" s="14"/>
    </row>
    <row r="32" spans="1:15" ht="15" customHeight="1">
      <c r="A32" s="6"/>
      <c r="B32" s="135" t="s">
        <v>238</v>
      </c>
      <c r="C32" s="135"/>
      <c r="D32" s="135"/>
      <c r="E32" s="135"/>
      <c r="F32" s="135"/>
      <c r="G32" s="136" t="s">
        <v>224</v>
      </c>
      <c r="H32" s="136"/>
      <c r="I32" s="136"/>
      <c r="J32" s="136"/>
      <c r="K32" s="136"/>
      <c r="L32" s="3"/>
      <c r="M32" s="3"/>
      <c r="N32" s="3"/>
      <c r="O32" s="14"/>
    </row>
    <row r="33" spans="1:15" ht="15" customHeight="1">
      <c r="A33" s="6"/>
      <c r="B33" s="137">
        <f>C30+E30</f>
        <v>0</v>
      </c>
      <c r="C33" s="137"/>
      <c r="D33" s="137"/>
      <c r="E33" s="137"/>
      <c r="F33" s="137"/>
      <c r="G33" s="138" t="s">
        <v>67</v>
      </c>
      <c r="H33" s="138"/>
      <c r="I33" s="138"/>
      <c r="J33" s="17" t="s">
        <v>162</v>
      </c>
      <c r="K33" s="38" t="s">
        <v>133</v>
      </c>
      <c r="L33" s="3"/>
      <c r="M33" s="3"/>
      <c r="N33" s="3"/>
      <c r="O33" s="14"/>
    </row>
    <row r="34" spans="1:15" ht="15" customHeight="1">
      <c r="A34" s="6"/>
      <c r="B34" s="137"/>
      <c r="C34" s="137"/>
      <c r="D34" s="137"/>
      <c r="E34" s="137"/>
      <c r="F34" s="137"/>
      <c r="G34" s="139"/>
      <c r="H34" s="139"/>
      <c r="I34" s="139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37"/>
      <c r="C35" s="137"/>
      <c r="D35" s="137"/>
      <c r="E35" s="137"/>
      <c r="F35" s="137"/>
      <c r="G35" s="139"/>
      <c r="H35" s="139"/>
      <c r="I35" s="139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37"/>
      <c r="C36" s="137"/>
      <c r="D36" s="137"/>
      <c r="E36" s="137"/>
      <c r="F36" s="137"/>
      <c r="G36" s="139"/>
      <c r="H36" s="139"/>
      <c r="I36" s="139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</sheetData>
  <sheetProtection/>
  <mergeCells count="78">
    <mergeCell ref="B6:C6"/>
    <mergeCell ref="D6:E6"/>
    <mergeCell ref="G6:N6"/>
    <mergeCell ref="B2:N3"/>
    <mergeCell ref="C4:H4"/>
    <mergeCell ref="J4:N4"/>
    <mergeCell ref="D5:E5"/>
    <mergeCell ref="G5:N5"/>
    <mergeCell ref="B7:C7"/>
    <mergeCell ref="D7:E7"/>
    <mergeCell ref="G7:N7"/>
    <mergeCell ref="B8:C8"/>
    <mergeCell ref="D8:E8"/>
    <mergeCell ref="G8:N8"/>
    <mergeCell ref="B9:C9"/>
    <mergeCell ref="D9:E9"/>
    <mergeCell ref="G9:N9"/>
    <mergeCell ref="B10:C10"/>
    <mergeCell ref="D10:E10"/>
    <mergeCell ref="G10:N10"/>
    <mergeCell ref="G15:I15"/>
    <mergeCell ref="G16:I16"/>
    <mergeCell ref="B11:C11"/>
    <mergeCell ref="D11:E11"/>
    <mergeCell ref="G11:N11"/>
    <mergeCell ref="B12:C12"/>
    <mergeCell ref="D12:E12"/>
    <mergeCell ref="G12:N12"/>
    <mergeCell ref="B13:F13"/>
    <mergeCell ref="G13:K13"/>
    <mergeCell ref="L13:N13"/>
    <mergeCell ref="G14:I14"/>
    <mergeCell ref="G17:I17"/>
    <mergeCell ref="G18:I18"/>
    <mergeCell ref="G19:I19"/>
    <mergeCell ref="G20:I20"/>
    <mergeCell ref="B23:D24"/>
    <mergeCell ref="E23:F24"/>
    <mergeCell ref="G23:I24"/>
    <mergeCell ref="J23:K24"/>
    <mergeCell ref="L21:N21"/>
    <mergeCell ref="B22:D22"/>
    <mergeCell ref="E22:F22"/>
    <mergeCell ref="G22:I22"/>
    <mergeCell ref="B21:D21"/>
    <mergeCell ref="E21:F21"/>
    <mergeCell ref="G21:I21"/>
    <mergeCell ref="B25:F25"/>
    <mergeCell ref="G25:K25"/>
    <mergeCell ref="C26:D26"/>
    <mergeCell ref="E26:F26"/>
    <mergeCell ref="H26:I26"/>
    <mergeCell ref="J26:K26"/>
    <mergeCell ref="C28:D28"/>
    <mergeCell ref="E28:F28"/>
    <mergeCell ref="H28:I28"/>
    <mergeCell ref="J28:K28"/>
    <mergeCell ref="C27:D27"/>
    <mergeCell ref="E27:F27"/>
    <mergeCell ref="H27:I27"/>
    <mergeCell ref="J27:K27"/>
    <mergeCell ref="L29:N29"/>
    <mergeCell ref="B30:B31"/>
    <mergeCell ref="C30:D31"/>
    <mergeCell ref="E30:F31"/>
    <mergeCell ref="G30:I31"/>
    <mergeCell ref="J30:K31"/>
    <mergeCell ref="C29:D29"/>
    <mergeCell ref="E29:F29"/>
    <mergeCell ref="H29:I29"/>
    <mergeCell ref="J29:K29"/>
    <mergeCell ref="B32:F32"/>
    <mergeCell ref="G32:K32"/>
    <mergeCell ref="B33:F36"/>
    <mergeCell ref="G33:I33"/>
    <mergeCell ref="G34:I34"/>
    <mergeCell ref="G35:I35"/>
    <mergeCell ref="G36:I3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6" footer="0.09861111111111112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3"/>
  <sheetViews>
    <sheetView tabSelected="1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11.5742187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2" customWidth="1"/>
    <col min="10" max="10" width="11.7109375" style="2" customWidth="1"/>
    <col min="11" max="11" width="15.421875" style="2" customWidth="1"/>
    <col min="12" max="12" width="11.7109375" style="43" customWidth="1"/>
    <col min="13" max="15" width="11.57421875" style="43" customWidth="1"/>
    <col min="16" max="16" width="11.140625" style="44" customWidth="1"/>
    <col min="17" max="18" width="0" style="2" hidden="1" customWidth="1"/>
    <col min="19" max="19" width="11.7109375" style="45" customWidth="1"/>
    <col min="20" max="20" width="0" style="45" hidden="1" customWidth="1"/>
    <col min="21" max="21" width="1.7109375" style="2" customWidth="1"/>
    <col min="22" max="242" width="11.57421875" style="2" customWidth="1"/>
  </cols>
  <sheetData>
    <row r="1" spans="1:256" s="50" customFormat="1" ht="12.75" customHeight="1" hidden="1">
      <c r="A1" s="46" t="s">
        <v>40</v>
      </c>
      <c r="B1" s="47" t="s">
        <v>51</v>
      </c>
      <c r="C1" s="47" t="s">
        <v>46</v>
      </c>
      <c r="D1" s="47" t="s">
        <v>42</v>
      </c>
      <c r="E1" s="47" t="s">
        <v>128</v>
      </c>
      <c r="F1" s="47" t="s">
        <v>170</v>
      </c>
      <c r="G1" s="47" t="s">
        <v>45</v>
      </c>
      <c r="H1" s="47" t="s">
        <v>189</v>
      </c>
      <c r="I1" s="47" t="s">
        <v>11</v>
      </c>
      <c r="J1" s="47" t="s">
        <v>171</v>
      </c>
      <c r="K1" s="47" t="s">
        <v>139</v>
      </c>
      <c r="L1" s="48" t="s">
        <v>58</v>
      </c>
      <c r="M1" s="48" t="s">
        <v>149</v>
      </c>
      <c r="N1" s="48" t="s">
        <v>34</v>
      </c>
      <c r="O1" s="48" t="s">
        <v>161</v>
      </c>
      <c r="P1" s="49" t="s">
        <v>158</v>
      </c>
      <c r="Q1" s="47" t="s">
        <v>159</v>
      </c>
      <c r="R1" s="47" t="s">
        <v>141</v>
      </c>
      <c r="S1" s="47" t="s">
        <v>32</v>
      </c>
      <c r="T1" s="47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25" customHeight="1">
      <c r="A2" s="51"/>
      <c r="B2" s="3"/>
      <c r="C2" s="3"/>
      <c r="D2" s="3"/>
      <c r="E2" s="3"/>
      <c r="F2" s="3"/>
      <c r="G2" s="173" t="s">
        <v>202</v>
      </c>
      <c r="H2" s="173"/>
      <c r="I2" s="173"/>
      <c r="J2" s="173"/>
      <c r="K2" s="173"/>
      <c r="L2" s="52"/>
      <c r="M2" s="52"/>
      <c r="N2" s="52"/>
      <c r="O2" s="52"/>
      <c r="P2" s="52"/>
      <c r="Q2" s="52"/>
      <c r="R2" s="52"/>
      <c r="S2" s="53"/>
      <c r="T2" s="53"/>
      <c r="U2" s="3"/>
    </row>
    <row r="3" spans="1:21" ht="18.75" customHeight="1">
      <c r="A3" s="3"/>
      <c r="B3" s="54" t="s">
        <v>127</v>
      </c>
      <c r="C3" s="55"/>
      <c r="D3" s="174" t="str">
        <f>KrycíList!D6</f>
        <v>HAN_25</v>
      </c>
      <c r="E3" s="174"/>
      <c r="F3" s="174"/>
      <c r="G3" s="56" t="str">
        <f>KrycíList!C4</f>
        <v>Rekonstrukce chodníku ul. Matiční</v>
      </c>
      <c r="H3" s="175" t="str">
        <f>KrycíList!J4</f>
        <v>DSP</v>
      </c>
      <c r="I3" s="175"/>
      <c r="J3" s="57"/>
      <c r="K3" s="57"/>
      <c r="L3" s="57"/>
      <c r="M3" s="57"/>
      <c r="N3" s="57"/>
      <c r="O3" s="58"/>
      <c r="P3" s="58"/>
      <c r="Q3" s="58"/>
      <c r="R3" s="58"/>
      <c r="S3" s="58"/>
      <c r="T3" s="58"/>
      <c r="U3" s="55"/>
    </row>
    <row r="4" spans="1:21" ht="14.25" customHeight="1">
      <c r="A4" s="3"/>
      <c r="B4" s="3"/>
      <c r="C4" s="3"/>
      <c r="D4" s="176">
        <f>KrycíList!C5</f>
        <v>0</v>
      </c>
      <c r="E4" s="176"/>
      <c r="F4" s="176"/>
      <c r="G4" s="59">
        <f>KrycíList!G5</f>
        <v>0</v>
      </c>
      <c r="H4" s="177">
        <f>KrycíList!D5</f>
        <v>0</v>
      </c>
      <c r="I4" s="177"/>
      <c r="J4" s="55"/>
      <c r="K4" s="60"/>
      <c r="L4" s="61"/>
      <c r="M4" s="61"/>
      <c r="N4" s="61"/>
      <c r="O4" s="61"/>
      <c r="P4" s="61"/>
      <c r="Q4" s="61"/>
      <c r="R4" s="61"/>
      <c r="S4" s="62"/>
      <c r="T4" s="62"/>
      <c r="U4" s="3"/>
    </row>
    <row r="5" spans="1:21" ht="11.25" customHeight="1">
      <c r="A5" s="3"/>
      <c r="B5" s="63"/>
      <c r="C5" s="63"/>
      <c r="D5" s="64"/>
      <c r="E5" s="64"/>
      <c r="F5" s="64"/>
      <c r="G5" s="65" t="str">
        <f>KrycíList!G12</f>
        <v>c:\RozpNz\Data;HAN_25;Rekonstrukce chodníku ul. Matiční</v>
      </c>
      <c r="H5" s="64"/>
      <c r="I5" s="64"/>
      <c r="J5" s="66"/>
      <c r="K5" s="67"/>
      <c r="L5" s="68"/>
      <c r="M5" s="68"/>
      <c r="N5" s="68"/>
      <c r="O5" s="68"/>
      <c r="P5" s="68"/>
      <c r="Q5" s="68"/>
      <c r="R5" s="68"/>
      <c r="S5" s="68"/>
      <c r="T5" s="68"/>
      <c r="U5" s="3" t="s">
        <v>1</v>
      </c>
    </row>
    <row r="6" spans="1:256" s="74" customFormat="1" ht="21.75" customHeight="1">
      <c r="A6" s="69"/>
      <c r="B6" s="70" t="s">
        <v>51</v>
      </c>
      <c r="C6" s="70" t="s">
        <v>46</v>
      </c>
      <c r="D6" s="71" t="s">
        <v>42</v>
      </c>
      <c r="E6" s="70" t="s">
        <v>10</v>
      </c>
      <c r="F6" s="70" t="s">
        <v>170</v>
      </c>
      <c r="G6" s="70" t="s">
        <v>176</v>
      </c>
      <c r="H6" s="70" t="s">
        <v>175</v>
      </c>
      <c r="I6" s="70" t="s">
        <v>11</v>
      </c>
      <c r="J6" s="70" t="s">
        <v>47</v>
      </c>
      <c r="K6" s="72" t="s">
        <v>138</v>
      </c>
      <c r="L6" s="73" t="s">
        <v>58</v>
      </c>
      <c r="M6" s="73" t="s">
        <v>149</v>
      </c>
      <c r="N6" s="73" t="s">
        <v>34</v>
      </c>
      <c r="O6" s="73" t="s">
        <v>161</v>
      </c>
      <c r="P6" s="73" t="s">
        <v>122</v>
      </c>
      <c r="Q6" s="73" t="s">
        <v>123</v>
      </c>
      <c r="R6" s="73" t="s">
        <v>59</v>
      </c>
      <c r="S6" s="73" t="s">
        <v>44</v>
      </c>
      <c r="T6" s="73" t="s">
        <v>184</v>
      </c>
      <c r="U6" s="69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25" customHeight="1">
      <c r="A7" s="3"/>
      <c r="B7" s="75"/>
      <c r="C7" s="75"/>
      <c r="D7" s="76">
        <f>KrycíList!C8</f>
        <v>0</v>
      </c>
      <c r="E7" s="76"/>
      <c r="F7" s="76"/>
      <c r="G7" s="77"/>
      <c r="H7" s="76"/>
      <c r="I7" s="76"/>
      <c r="J7" s="78"/>
      <c r="K7" s="79">
        <f aca="true" t="shared" si="0" ref="K7:R7">SUMIF($D9:$D135,"B",K9:K135)</f>
        <v>0</v>
      </c>
      <c r="L7" s="80">
        <f t="shared" si="0"/>
        <v>0</v>
      </c>
      <c r="M7" s="80">
        <f t="shared" si="0"/>
        <v>0</v>
      </c>
      <c r="N7" s="80">
        <f t="shared" si="0"/>
        <v>0</v>
      </c>
      <c r="O7" s="80">
        <f t="shared" si="0"/>
        <v>0</v>
      </c>
      <c r="P7" s="80">
        <f t="shared" si="0"/>
        <v>675.2225005499998</v>
      </c>
      <c r="Q7" s="80">
        <f t="shared" si="0"/>
        <v>597.7040000000001</v>
      </c>
      <c r="R7" s="80">
        <f t="shared" si="0"/>
        <v>0</v>
      </c>
      <c r="S7" s="81">
        <f>ROUNDUP(SUMIF($D9:$D135,"B",S9:S135),1)</f>
        <v>0</v>
      </c>
      <c r="T7" s="81">
        <f>ROUNDUP(K7+S7,1)</f>
        <v>0</v>
      </c>
      <c r="U7" s="3"/>
    </row>
    <row r="8" spans="1:21" ht="8.25" customHeight="1">
      <c r="A8" s="3"/>
      <c r="B8" s="3"/>
      <c r="C8" s="3"/>
      <c r="D8" s="3"/>
      <c r="E8" s="3"/>
      <c r="F8" s="3"/>
      <c r="G8" s="3"/>
      <c r="H8" s="3"/>
      <c r="I8" s="82"/>
      <c r="J8" s="3"/>
      <c r="K8" s="3"/>
      <c r="L8" s="52"/>
      <c r="M8" s="52"/>
      <c r="N8" s="52"/>
      <c r="O8" s="52"/>
      <c r="P8" s="52"/>
      <c r="Q8" s="52"/>
      <c r="R8" s="52"/>
      <c r="S8" s="53"/>
      <c r="T8" s="53"/>
      <c r="U8" s="3"/>
    </row>
    <row r="9" spans="1:21" ht="15">
      <c r="A9" s="3"/>
      <c r="B9" s="83" t="s">
        <v>14</v>
      </c>
      <c r="C9" s="84"/>
      <c r="D9" s="85" t="s">
        <v>2</v>
      </c>
      <c r="E9" s="84"/>
      <c r="F9" s="86"/>
      <c r="G9" s="87" t="s">
        <v>214</v>
      </c>
      <c r="H9" s="84"/>
      <c r="I9" s="85"/>
      <c r="J9" s="84"/>
      <c r="K9" s="88">
        <f aca="true" t="shared" si="1" ref="K9:S9">SUMIF($D10:$D133,"O",K10:K133)</f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90">
        <f t="shared" si="1"/>
        <v>675.2225005499998</v>
      </c>
      <c r="Q9" s="90">
        <f t="shared" si="1"/>
        <v>597.7040000000001</v>
      </c>
      <c r="R9" s="90">
        <f t="shared" si="1"/>
        <v>0</v>
      </c>
      <c r="S9" s="91">
        <f t="shared" si="1"/>
        <v>0</v>
      </c>
      <c r="T9" s="91">
        <f>K9+S9</f>
        <v>0</v>
      </c>
      <c r="U9" s="92"/>
    </row>
    <row r="10" spans="1:21" ht="12.75" outlineLevel="1">
      <c r="A10" s="3"/>
      <c r="B10" s="93"/>
      <c r="C10" s="94" t="s">
        <v>15</v>
      </c>
      <c r="D10" s="95" t="s">
        <v>3</v>
      </c>
      <c r="E10" s="96"/>
      <c r="F10" s="96" t="s">
        <v>33</v>
      </c>
      <c r="G10" s="97" t="s">
        <v>219</v>
      </c>
      <c r="H10" s="96"/>
      <c r="I10" s="95"/>
      <c r="J10" s="96"/>
      <c r="K10" s="98">
        <f>SUBTOTAL(9,K11:K25)</f>
        <v>0</v>
      </c>
      <c r="L10" s="99">
        <f>SUBTOTAL(9,L11:L25)</f>
        <v>0</v>
      </c>
      <c r="M10" s="99">
        <f>SUBTOTAL(9,M11:M25)</f>
        <v>0</v>
      </c>
      <c r="N10" s="99">
        <f>SUBTOTAL(9,N11:N25)</f>
        <v>0</v>
      </c>
      <c r="O10" s="99">
        <f>SUBTOTAL(9,O11:O25)</f>
        <v>0</v>
      </c>
      <c r="P10" s="100">
        <f>SUMPRODUCT(P11:P25,H11:H25)</f>
        <v>0.007308</v>
      </c>
      <c r="Q10" s="100">
        <f>SUMPRODUCT(Q11:Q25,H11:H25)</f>
        <v>492.304</v>
      </c>
      <c r="R10" s="100">
        <f>SUMPRODUCT(R11:R25,H11:H25)</f>
        <v>0</v>
      </c>
      <c r="S10" s="101">
        <f>SUMPRODUCT(S11:S25,K11:K25)/100</f>
        <v>0</v>
      </c>
      <c r="T10" s="101">
        <f>K10+S10</f>
        <v>0</v>
      </c>
      <c r="U10" s="92"/>
    </row>
    <row r="11" spans="1:21" ht="12.75" outlineLevel="2">
      <c r="A11" s="3"/>
      <c r="B11" s="109"/>
      <c r="C11" s="110"/>
      <c r="D11" s="111"/>
      <c r="E11" s="112" t="s">
        <v>216</v>
      </c>
      <c r="F11" s="113"/>
      <c r="G11" s="114"/>
      <c r="H11" s="113"/>
      <c r="I11" s="111"/>
      <c r="J11" s="113"/>
      <c r="K11" s="115"/>
      <c r="L11" s="116"/>
      <c r="M11" s="116"/>
      <c r="N11" s="116"/>
      <c r="O11" s="116"/>
      <c r="P11" s="117"/>
      <c r="Q11" s="117"/>
      <c r="R11" s="117"/>
      <c r="S11" s="118"/>
      <c r="T11" s="118"/>
      <c r="U11" s="92"/>
    </row>
    <row r="12" spans="1:21" ht="12.75" outlineLevel="2">
      <c r="A12" s="3"/>
      <c r="B12" s="92"/>
      <c r="C12" s="92"/>
      <c r="D12" s="119" t="s">
        <v>4</v>
      </c>
      <c r="E12" s="120">
        <v>1</v>
      </c>
      <c r="F12" s="121" t="s">
        <v>110</v>
      </c>
      <c r="G12" s="122" t="s">
        <v>246</v>
      </c>
      <c r="H12" s="123">
        <v>1</v>
      </c>
      <c r="I12" s="124" t="s">
        <v>60</v>
      </c>
      <c r="J12" s="125"/>
      <c r="K12" s="126">
        <f aca="true" t="shared" si="2" ref="K12:K18">H12*J12</f>
        <v>0</v>
      </c>
      <c r="L12" s="127">
        <f aca="true" t="shared" si="3" ref="L12:L18">IF(D12="S",K12,"")</f>
      </c>
      <c r="M12" s="128">
        <f aca="true" t="shared" si="4" ref="M12:M18">IF(OR(D12="P",D12="U"),K12,"")</f>
        <v>0</v>
      </c>
      <c r="N12" s="128">
        <f aca="true" t="shared" si="5" ref="N12:N18">IF(D12="H",K12,"")</f>
      </c>
      <c r="O12" s="128">
        <f aca="true" t="shared" si="6" ref="O12:O18">IF(D12="V",K12,"")</f>
      </c>
      <c r="P12" s="129">
        <v>0</v>
      </c>
      <c r="Q12" s="129">
        <v>0</v>
      </c>
      <c r="R12" s="129">
        <v>0</v>
      </c>
      <c r="S12" s="130">
        <v>20</v>
      </c>
      <c r="T12" s="131">
        <f aca="true" t="shared" si="7" ref="T12:T18">K12*(S12+100)/100</f>
        <v>0</v>
      </c>
      <c r="U12" s="132"/>
    </row>
    <row r="13" spans="1:21" ht="12.75" outlineLevel="2">
      <c r="A13" s="3"/>
      <c r="B13" s="92"/>
      <c r="C13" s="92"/>
      <c r="D13" s="119" t="s">
        <v>4</v>
      </c>
      <c r="E13" s="120">
        <v>2</v>
      </c>
      <c r="F13" s="121" t="s">
        <v>137</v>
      </c>
      <c r="G13" s="122" t="s">
        <v>243</v>
      </c>
      <c r="H13" s="123">
        <v>1</v>
      </c>
      <c r="I13" s="124" t="s">
        <v>53</v>
      </c>
      <c r="J13" s="125"/>
      <c r="K13" s="126">
        <f t="shared" si="2"/>
        <v>0</v>
      </c>
      <c r="L13" s="127">
        <f t="shared" si="3"/>
      </c>
      <c r="M13" s="128">
        <f t="shared" si="4"/>
        <v>0</v>
      </c>
      <c r="N13" s="128">
        <f t="shared" si="5"/>
      </c>
      <c r="O13" s="128">
        <f t="shared" si="6"/>
      </c>
      <c r="P13" s="129">
        <v>0</v>
      </c>
      <c r="Q13" s="129">
        <v>0</v>
      </c>
      <c r="R13" s="129">
        <v>0</v>
      </c>
      <c r="S13" s="130">
        <v>20</v>
      </c>
      <c r="T13" s="131">
        <f t="shared" si="7"/>
        <v>0</v>
      </c>
      <c r="U13" s="132"/>
    </row>
    <row r="14" spans="1:21" ht="25.5" outlineLevel="2">
      <c r="A14" s="3"/>
      <c r="B14" s="92"/>
      <c r="C14" s="92"/>
      <c r="D14" s="119" t="s">
        <v>4</v>
      </c>
      <c r="E14" s="120">
        <v>3</v>
      </c>
      <c r="F14" s="121" t="s">
        <v>73</v>
      </c>
      <c r="G14" s="122" t="s">
        <v>283</v>
      </c>
      <c r="H14" s="123">
        <v>2</v>
      </c>
      <c r="I14" s="124" t="s">
        <v>39</v>
      </c>
      <c r="J14" s="125"/>
      <c r="K14" s="126">
        <f t="shared" si="2"/>
        <v>0</v>
      </c>
      <c r="L14" s="127">
        <f t="shared" si="3"/>
      </c>
      <c r="M14" s="128">
        <f t="shared" si="4"/>
        <v>0</v>
      </c>
      <c r="N14" s="128">
        <f t="shared" si="5"/>
      </c>
      <c r="O14" s="128">
        <f t="shared" si="6"/>
      </c>
      <c r="P14" s="129">
        <v>0</v>
      </c>
      <c r="Q14" s="129">
        <v>0</v>
      </c>
      <c r="R14" s="129">
        <v>0</v>
      </c>
      <c r="S14" s="130">
        <v>20</v>
      </c>
      <c r="T14" s="131">
        <f t="shared" si="7"/>
        <v>0</v>
      </c>
      <c r="U14" s="132"/>
    </row>
    <row r="15" spans="1:21" ht="25.5" outlineLevel="2">
      <c r="A15" s="3"/>
      <c r="B15" s="92"/>
      <c r="C15" s="92"/>
      <c r="D15" s="119" t="s">
        <v>4</v>
      </c>
      <c r="E15" s="120">
        <v>4</v>
      </c>
      <c r="F15" s="121" t="s">
        <v>74</v>
      </c>
      <c r="G15" s="122" t="s">
        <v>278</v>
      </c>
      <c r="H15" s="123">
        <v>2</v>
      </c>
      <c r="I15" s="124" t="s">
        <v>39</v>
      </c>
      <c r="J15" s="125"/>
      <c r="K15" s="126">
        <f t="shared" si="2"/>
        <v>0</v>
      </c>
      <c r="L15" s="127">
        <f t="shared" si="3"/>
      </c>
      <c r="M15" s="128">
        <f t="shared" si="4"/>
        <v>0</v>
      </c>
      <c r="N15" s="128">
        <f t="shared" si="5"/>
      </c>
      <c r="O15" s="128">
        <f t="shared" si="6"/>
      </c>
      <c r="P15" s="129">
        <v>0</v>
      </c>
      <c r="Q15" s="129">
        <v>0</v>
      </c>
      <c r="R15" s="129">
        <v>0</v>
      </c>
      <c r="S15" s="130">
        <v>20</v>
      </c>
      <c r="T15" s="131">
        <f t="shared" si="7"/>
        <v>0</v>
      </c>
      <c r="U15" s="132"/>
    </row>
    <row r="16" spans="1:21" ht="12.75" outlineLevel="2">
      <c r="A16" s="3"/>
      <c r="B16" s="92"/>
      <c r="C16" s="92"/>
      <c r="D16" s="119" t="s">
        <v>4</v>
      </c>
      <c r="E16" s="120">
        <v>5</v>
      </c>
      <c r="F16" s="121" t="s">
        <v>88</v>
      </c>
      <c r="G16" s="122" t="s">
        <v>267</v>
      </c>
      <c r="H16" s="123">
        <v>20</v>
      </c>
      <c r="I16" s="124" t="s">
        <v>39</v>
      </c>
      <c r="J16" s="125"/>
      <c r="K16" s="126">
        <f t="shared" si="2"/>
        <v>0</v>
      </c>
      <c r="L16" s="127">
        <f t="shared" si="3"/>
      </c>
      <c r="M16" s="128">
        <f t="shared" si="4"/>
        <v>0</v>
      </c>
      <c r="N16" s="128">
        <f t="shared" si="5"/>
      </c>
      <c r="O16" s="128">
        <f t="shared" si="6"/>
      </c>
      <c r="P16" s="129">
        <v>0</v>
      </c>
      <c r="Q16" s="129">
        <v>0</v>
      </c>
      <c r="R16" s="129">
        <v>0</v>
      </c>
      <c r="S16" s="130">
        <v>20</v>
      </c>
      <c r="T16" s="131">
        <f t="shared" si="7"/>
        <v>0</v>
      </c>
      <c r="U16" s="132"/>
    </row>
    <row r="17" spans="1:21" ht="12.75" outlineLevel="2">
      <c r="A17" s="3"/>
      <c r="B17" s="92"/>
      <c r="C17" s="92"/>
      <c r="D17" s="119" t="s">
        <v>4</v>
      </c>
      <c r="E17" s="120">
        <v>6</v>
      </c>
      <c r="F17" s="121" t="s">
        <v>72</v>
      </c>
      <c r="G17" s="122" t="s">
        <v>250</v>
      </c>
      <c r="H17" s="123">
        <v>3</v>
      </c>
      <c r="I17" s="124" t="s">
        <v>13</v>
      </c>
      <c r="J17" s="125"/>
      <c r="K17" s="126">
        <f t="shared" si="2"/>
        <v>0</v>
      </c>
      <c r="L17" s="127">
        <f t="shared" si="3"/>
      </c>
      <c r="M17" s="128">
        <f t="shared" si="4"/>
        <v>0</v>
      </c>
      <c r="N17" s="128">
        <f t="shared" si="5"/>
      </c>
      <c r="O17" s="128">
        <f t="shared" si="6"/>
      </c>
      <c r="P17" s="129">
        <v>0</v>
      </c>
      <c r="Q17" s="129">
        <v>0</v>
      </c>
      <c r="R17" s="129">
        <v>0</v>
      </c>
      <c r="S17" s="130">
        <v>20</v>
      </c>
      <c r="T17" s="131">
        <f t="shared" si="7"/>
        <v>0</v>
      </c>
      <c r="U17" s="132"/>
    </row>
    <row r="18" spans="1:21" ht="25.5" outlineLevel="2">
      <c r="A18" s="3"/>
      <c r="B18" s="92"/>
      <c r="C18" s="92"/>
      <c r="D18" s="119" t="s">
        <v>4</v>
      </c>
      <c r="E18" s="120">
        <v>7</v>
      </c>
      <c r="F18" s="121" t="s">
        <v>78</v>
      </c>
      <c r="G18" s="122" t="s">
        <v>268</v>
      </c>
      <c r="H18" s="123">
        <v>730.8</v>
      </c>
      <c r="I18" s="124" t="s">
        <v>12</v>
      </c>
      <c r="J18" s="125"/>
      <c r="K18" s="126">
        <f t="shared" si="2"/>
        <v>0</v>
      </c>
      <c r="L18" s="127">
        <f t="shared" si="3"/>
      </c>
      <c r="M18" s="128">
        <f t="shared" si="4"/>
        <v>0</v>
      </c>
      <c r="N18" s="128">
        <f t="shared" si="5"/>
      </c>
      <c r="O18" s="128">
        <f t="shared" si="6"/>
      </c>
      <c r="P18" s="129">
        <v>1E-05</v>
      </c>
      <c r="Q18" s="129">
        <v>0.12</v>
      </c>
      <c r="R18" s="129">
        <v>0</v>
      </c>
      <c r="S18" s="130">
        <v>20</v>
      </c>
      <c r="T18" s="131">
        <f t="shared" si="7"/>
        <v>0</v>
      </c>
      <c r="U18" s="132"/>
    </row>
    <row r="19" spans="1:21" s="108" customFormat="1" ht="11.25" outlineLevel="2">
      <c r="A19" s="102"/>
      <c r="B19" s="102"/>
      <c r="C19" s="102"/>
      <c r="D19" s="102"/>
      <c r="E19" s="102"/>
      <c r="F19" s="102"/>
      <c r="G19" s="103" t="s">
        <v>173</v>
      </c>
      <c r="H19" s="102"/>
      <c r="I19" s="104"/>
      <c r="J19" s="102"/>
      <c r="K19" s="102"/>
      <c r="L19" s="105"/>
      <c r="M19" s="105"/>
      <c r="N19" s="105"/>
      <c r="O19" s="105"/>
      <c r="P19" s="106"/>
      <c r="Q19" s="102"/>
      <c r="R19" s="102"/>
      <c r="S19" s="107"/>
      <c r="T19" s="107"/>
      <c r="U19" s="102"/>
    </row>
    <row r="20" spans="1:21" ht="12.75" outlineLevel="2">
      <c r="A20" s="3"/>
      <c r="B20" s="92"/>
      <c r="C20" s="92"/>
      <c r="D20" s="119" t="s">
        <v>4</v>
      </c>
      <c r="E20" s="120">
        <v>8</v>
      </c>
      <c r="F20" s="121" t="s">
        <v>77</v>
      </c>
      <c r="G20" s="122" t="s">
        <v>252</v>
      </c>
      <c r="H20" s="123">
        <v>730.8</v>
      </c>
      <c r="I20" s="124" t="s">
        <v>12</v>
      </c>
      <c r="J20" s="125"/>
      <c r="K20" s="126">
        <f>H20*J20</f>
        <v>0</v>
      </c>
      <c r="L20" s="127">
        <f>IF(D20="S",K20,"")</f>
      </c>
      <c r="M20" s="128">
        <f>IF(OR(D20="P",D20="U"),K20,"")</f>
        <v>0</v>
      </c>
      <c r="N20" s="128">
        <f>IF(D20="H",K20,"")</f>
      </c>
      <c r="O20" s="128">
        <f>IF(D20="V",K20,"")</f>
      </c>
      <c r="P20" s="129">
        <v>0</v>
      </c>
      <c r="Q20" s="129">
        <v>0.3</v>
      </c>
      <c r="R20" s="129">
        <v>0</v>
      </c>
      <c r="S20" s="130">
        <v>20</v>
      </c>
      <c r="T20" s="131">
        <f>K20*(S20+100)/100</f>
        <v>0</v>
      </c>
      <c r="U20" s="132"/>
    </row>
    <row r="21" spans="1:21" s="108" customFormat="1" ht="11.25" outlineLevel="2">
      <c r="A21" s="102"/>
      <c r="B21" s="102"/>
      <c r="C21" s="102"/>
      <c r="D21" s="102"/>
      <c r="E21" s="102"/>
      <c r="F21" s="102"/>
      <c r="G21" s="103" t="s">
        <v>173</v>
      </c>
      <c r="H21" s="102"/>
      <c r="I21" s="104"/>
      <c r="J21" s="102"/>
      <c r="K21" s="102"/>
      <c r="L21" s="105"/>
      <c r="M21" s="105"/>
      <c r="N21" s="105"/>
      <c r="O21" s="105"/>
      <c r="P21" s="106"/>
      <c r="Q21" s="102"/>
      <c r="R21" s="102"/>
      <c r="S21" s="107"/>
      <c r="T21" s="107"/>
      <c r="U21" s="102"/>
    </row>
    <row r="22" spans="1:21" ht="12.75" outlineLevel="2">
      <c r="A22" s="3"/>
      <c r="B22" s="92"/>
      <c r="C22" s="92"/>
      <c r="D22" s="119" t="s">
        <v>4</v>
      </c>
      <c r="E22" s="120">
        <v>9</v>
      </c>
      <c r="F22" s="121" t="s">
        <v>76</v>
      </c>
      <c r="G22" s="122" t="s">
        <v>260</v>
      </c>
      <c r="H22" s="123">
        <v>730.8</v>
      </c>
      <c r="I22" s="124" t="s">
        <v>12</v>
      </c>
      <c r="J22" s="125"/>
      <c r="K22" s="126">
        <f>H22*J22</f>
        <v>0</v>
      </c>
      <c r="L22" s="127">
        <f>IF(D22="S",K22,"")</f>
      </c>
      <c r="M22" s="128">
        <f>IF(OR(D22="P",D22="U"),K22,"")</f>
        <v>0</v>
      </c>
      <c r="N22" s="128">
        <f>IF(D22="H",K22,"")</f>
      </c>
      <c r="O22" s="128">
        <f>IF(D22="V",K22,"")</f>
      </c>
      <c r="P22" s="129">
        <v>0</v>
      </c>
      <c r="Q22" s="129">
        <v>0.21</v>
      </c>
      <c r="R22" s="129">
        <v>0</v>
      </c>
      <c r="S22" s="130">
        <v>20</v>
      </c>
      <c r="T22" s="131">
        <f>K22*(S22+100)/100</f>
        <v>0</v>
      </c>
      <c r="U22" s="132"/>
    </row>
    <row r="23" spans="1:21" s="108" customFormat="1" ht="11.25" outlineLevel="2">
      <c r="A23" s="102"/>
      <c r="B23" s="102"/>
      <c r="C23" s="102"/>
      <c r="D23" s="102"/>
      <c r="E23" s="102"/>
      <c r="F23" s="102"/>
      <c r="G23" s="103" t="s">
        <v>173</v>
      </c>
      <c r="H23" s="102"/>
      <c r="I23" s="104"/>
      <c r="J23" s="102"/>
      <c r="K23" s="102"/>
      <c r="L23" s="105"/>
      <c r="M23" s="105"/>
      <c r="N23" s="105"/>
      <c r="O23" s="105"/>
      <c r="P23" s="106"/>
      <c r="Q23" s="102"/>
      <c r="R23" s="102"/>
      <c r="S23" s="107"/>
      <c r="T23" s="107"/>
      <c r="U23" s="102"/>
    </row>
    <row r="24" spans="1:21" ht="12.75" outlineLevel="2">
      <c r="A24" s="3"/>
      <c r="B24" s="92"/>
      <c r="C24" s="92"/>
      <c r="D24" s="119" t="s">
        <v>4</v>
      </c>
      <c r="E24" s="120">
        <v>10</v>
      </c>
      <c r="F24" s="121" t="s">
        <v>79</v>
      </c>
      <c r="G24" s="122" t="s">
        <v>239</v>
      </c>
      <c r="H24" s="123">
        <v>220</v>
      </c>
      <c r="I24" s="124" t="s">
        <v>8</v>
      </c>
      <c r="J24" s="125"/>
      <c r="K24" s="126">
        <f>H24*J24</f>
        <v>0</v>
      </c>
      <c r="L24" s="127">
        <f>IF(D24="S",K24,"")</f>
      </c>
      <c r="M24" s="128">
        <f>IF(OR(D24="P",D24="U"),K24,"")</f>
        <v>0</v>
      </c>
      <c r="N24" s="128">
        <f>IF(D24="H",K24,"")</f>
      </c>
      <c r="O24" s="128">
        <f>IF(D24="V",K24,"")</f>
      </c>
      <c r="P24" s="129">
        <v>0</v>
      </c>
      <c r="Q24" s="129">
        <v>0.145</v>
      </c>
      <c r="R24" s="129">
        <v>0</v>
      </c>
      <c r="S24" s="130">
        <v>20</v>
      </c>
      <c r="T24" s="131">
        <f>K24*(S24+100)/100</f>
        <v>0</v>
      </c>
      <c r="U24" s="132"/>
    </row>
    <row r="25" spans="1:21" s="108" customFormat="1" ht="11.25" outlineLevel="2">
      <c r="A25" s="102"/>
      <c r="B25" s="102"/>
      <c r="C25" s="102"/>
      <c r="D25" s="102"/>
      <c r="E25" s="102"/>
      <c r="F25" s="102"/>
      <c r="G25" s="103" t="s">
        <v>231</v>
      </c>
      <c r="H25" s="102"/>
      <c r="I25" s="104"/>
      <c r="J25" s="102"/>
      <c r="K25" s="102"/>
      <c r="L25" s="105"/>
      <c r="M25" s="105"/>
      <c r="N25" s="105"/>
      <c r="O25" s="105"/>
      <c r="P25" s="106"/>
      <c r="Q25" s="102"/>
      <c r="R25" s="102"/>
      <c r="S25" s="107"/>
      <c r="T25" s="107"/>
      <c r="U25" s="102"/>
    </row>
    <row r="26" spans="1:21" ht="12.75" outlineLevel="1">
      <c r="A26" s="3"/>
      <c r="B26" s="93"/>
      <c r="C26" s="94" t="s">
        <v>16</v>
      </c>
      <c r="D26" s="95" t="s">
        <v>3</v>
      </c>
      <c r="E26" s="96"/>
      <c r="F26" s="96" t="s">
        <v>33</v>
      </c>
      <c r="G26" s="97" t="s">
        <v>183</v>
      </c>
      <c r="H26" s="96"/>
      <c r="I26" s="95"/>
      <c r="J26" s="96"/>
      <c r="K26" s="98">
        <f>SUBTOTAL(9,K27:K29)</f>
        <v>0</v>
      </c>
      <c r="L26" s="99">
        <f>SUBTOTAL(9,L27:L29)</f>
        <v>0</v>
      </c>
      <c r="M26" s="99">
        <f>SUBTOTAL(9,M27:M29)</f>
        <v>0</v>
      </c>
      <c r="N26" s="99">
        <f>SUBTOTAL(9,N27:N29)</f>
        <v>0</v>
      </c>
      <c r="O26" s="99">
        <f>SUBTOTAL(9,O27:O29)</f>
        <v>0</v>
      </c>
      <c r="P26" s="100">
        <f>SUMPRODUCT(P27:P29,H27:H29)</f>
        <v>0</v>
      </c>
      <c r="Q26" s="100">
        <f>SUMPRODUCT(Q27:Q29,H27:H29)</f>
        <v>0</v>
      </c>
      <c r="R26" s="100">
        <f>SUMPRODUCT(R27:R29,H27:H29)</f>
        <v>0</v>
      </c>
      <c r="S26" s="101">
        <f>SUMPRODUCT(S27:S29,K27:K29)/100</f>
        <v>0</v>
      </c>
      <c r="T26" s="101">
        <f>K26+S26</f>
        <v>0</v>
      </c>
      <c r="U26" s="92"/>
    </row>
    <row r="27" spans="1:21" ht="12.75" outlineLevel="2">
      <c r="A27" s="3"/>
      <c r="B27" s="109"/>
      <c r="C27" s="110"/>
      <c r="D27" s="111"/>
      <c r="E27" s="112" t="s">
        <v>216</v>
      </c>
      <c r="F27" s="113"/>
      <c r="G27" s="114"/>
      <c r="H27" s="113"/>
      <c r="I27" s="111"/>
      <c r="J27" s="113"/>
      <c r="K27" s="115"/>
      <c r="L27" s="116"/>
      <c r="M27" s="116"/>
      <c r="N27" s="116"/>
      <c r="O27" s="116"/>
      <c r="P27" s="117"/>
      <c r="Q27" s="117"/>
      <c r="R27" s="117"/>
      <c r="S27" s="118"/>
      <c r="T27" s="118"/>
      <c r="U27" s="92"/>
    </row>
    <row r="28" spans="1:21" ht="12.75" outlineLevel="2">
      <c r="A28" s="3"/>
      <c r="B28" s="92"/>
      <c r="C28" s="92"/>
      <c r="D28" s="119" t="s">
        <v>4</v>
      </c>
      <c r="E28" s="120">
        <v>1</v>
      </c>
      <c r="F28" s="121" t="s">
        <v>80</v>
      </c>
      <c r="G28" s="122" t="s">
        <v>256</v>
      </c>
      <c r="H28" s="123">
        <v>730.8</v>
      </c>
      <c r="I28" s="124" t="s">
        <v>12</v>
      </c>
      <c r="J28" s="125"/>
      <c r="K28" s="126">
        <f>H28*J28</f>
        <v>0</v>
      </c>
      <c r="L28" s="127">
        <f>IF(D28="S",K28,"")</f>
      </c>
      <c r="M28" s="128">
        <f>IF(OR(D28="P",D28="U"),K28,"")</f>
        <v>0</v>
      </c>
      <c r="N28" s="128">
        <f>IF(D28="H",K28,"")</f>
      </c>
      <c r="O28" s="128">
        <f>IF(D28="V",K28,"")</f>
      </c>
      <c r="P28" s="129">
        <v>0</v>
      </c>
      <c r="Q28" s="129">
        <v>0</v>
      </c>
      <c r="R28" s="129">
        <v>0</v>
      </c>
      <c r="S28" s="130">
        <v>20</v>
      </c>
      <c r="T28" s="131">
        <f>K28*(S28+100)/100</f>
        <v>0</v>
      </c>
      <c r="U28" s="132"/>
    </row>
    <row r="29" spans="1:21" s="108" customFormat="1" ht="11.25" outlineLevel="2">
      <c r="A29" s="102"/>
      <c r="B29" s="102"/>
      <c r="C29" s="102"/>
      <c r="D29" s="102"/>
      <c r="E29" s="102"/>
      <c r="F29" s="102"/>
      <c r="G29" s="103" t="s">
        <v>140</v>
      </c>
      <c r="H29" s="102"/>
      <c r="I29" s="104"/>
      <c r="J29" s="102"/>
      <c r="K29" s="102"/>
      <c r="L29" s="105"/>
      <c r="M29" s="105"/>
      <c r="N29" s="105"/>
      <c r="O29" s="105"/>
      <c r="P29" s="106"/>
      <c r="Q29" s="102"/>
      <c r="R29" s="102"/>
      <c r="S29" s="107"/>
      <c r="T29" s="107"/>
      <c r="U29" s="102"/>
    </row>
    <row r="30" spans="1:21" ht="12.75" outlineLevel="1">
      <c r="A30" s="3"/>
      <c r="B30" s="93"/>
      <c r="C30" s="94" t="s">
        <v>17</v>
      </c>
      <c r="D30" s="95" t="s">
        <v>3</v>
      </c>
      <c r="E30" s="96"/>
      <c r="F30" s="96" t="s">
        <v>33</v>
      </c>
      <c r="G30" s="97" t="s">
        <v>155</v>
      </c>
      <c r="H30" s="96"/>
      <c r="I30" s="95"/>
      <c r="J30" s="96"/>
      <c r="K30" s="98">
        <f>SUBTOTAL(9,K31:K45)</f>
        <v>0</v>
      </c>
      <c r="L30" s="99">
        <f>SUBTOTAL(9,L31:L45)</f>
        <v>0</v>
      </c>
      <c r="M30" s="99">
        <f>SUBTOTAL(9,M31:M45)</f>
        <v>0</v>
      </c>
      <c r="N30" s="99">
        <f>SUBTOTAL(9,N31:N45)</f>
        <v>0</v>
      </c>
      <c r="O30" s="99">
        <f>SUBTOTAL(9,O31:O45)</f>
        <v>0</v>
      </c>
      <c r="P30" s="100">
        <f>SUMPRODUCT(P31:P45,H31:H45)</f>
        <v>0.03074</v>
      </c>
      <c r="Q30" s="100">
        <f>SUMPRODUCT(Q31:Q45,H31:H45)</f>
        <v>0</v>
      </c>
      <c r="R30" s="100">
        <f>SUMPRODUCT(R31:R45,H31:H45)</f>
        <v>0</v>
      </c>
      <c r="S30" s="101">
        <f>SUMPRODUCT(S31:S45,K31:K45)/100</f>
        <v>0</v>
      </c>
      <c r="T30" s="101">
        <f>K30+S30</f>
        <v>0</v>
      </c>
      <c r="U30" s="92"/>
    </row>
    <row r="31" spans="1:21" ht="12.75" outlineLevel="2">
      <c r="A31" s="3"/>
      <c r="B31" s="109"/>
      <c r="C31" s="110"/>
      <c r="D31" s="111"/>
      <c r="E31" s="112" t="s">
        <v>216</v>
      </c>
      <c r="F31" s="113"/>
      <c r="G31" s="114"/>
      <c r="H31" s="113"/>
      <c r="I31" s="111"/>
      <c r="J31" s="113"/>
      <c r="K31" s="115"/>
      <c r="L31" s="116"/>
      <c r="M31" s="116"/>
      <c r="N31" s="116"/>
      <c r="O31" s="116"/>
      <c r="P31" s="117"/>
      <c r="Q31" s="117"/>
      <c r="R31" s="117"/>
      <c r="S31" s="118"/>
      <c r="T31" s="118"/>
      <c r="U31" s="92"/>
    </row>
    <row r="32" spans="1:21" ht="25.5" outlineLevel="2">
      <c r="A32" s="3"/>
      <c r="B32" s="92"/>
      <c r="C32" s="92"/>
      <c r="D32" s="119" t="s">
        <v>4</v>
      </c>
      <c r="E32" s="120">
        <v>1</v>
      </c>
      <c r="F32" s="121" t="s">
        <v>82</v>
      </c>
      <c r="G32" s="122" t="s">
        <v>282</v>
      </c>
      <c r="H32" s="123">
        <v>2</v>
      </c>
      <c r="I32" s="124" t="s">
        <v>39</v>
      </c>
      <c r="J32" s="125"/>
      <c r="K32" s="126">
        <f aca="true" t="shared" si="8" ref="K32:K39">H32*J32</f>
        <v>0</v>
      </c>
      <c r="L32" s="127">
        <f aca="true" t="shared" si="9" ref="L32:L39">IF(D32="S",K32,"")</f>
      </c>
      <c r="M32" s="128">
        <f aca="true" t="shared" si="10" ref="M32:M39">IF(OR(D32="P",D32="U"),K32,"")</f>
        <v>0</v>
      </c>
      <c r="N32" s="128">
        <f aca="true" t="shared" si="11" ref="N32:N39">IF(D32="H",K32,"")</f>
      </c>
      <c r="O32" s="128">
        <f aca="true" t="shared" si="12" ref="O32:O39">IF(D32="V",K32,"")</f>
      </c>
      <c r="P32" s="129">
        <v>0</v>
      </c>
      <c r="Q32" s="129">
        <v>0</v>
      </c>
      <c r="R32" s="129">
        <v>0</v>
      </c>
      <c r="S32" s="130">
        <v>20</v>
      </c>
      <c r="T32" s="131">
        <f aca="true" t="shared" si="13" ref="T32:T39">K32*(S32+100)/100</f>
        <v>0</v>
      </c>
      <c r="U32" s="132"/>
    </row>
    <row r="33" spans="1:21" ht="12.75" outlineLevel="2">
      <c r="A33" s="3"/>
      <c r="B33" s="92"/>
      <c r="C33" s="92"/>
      <c r="D33" s="119" t="s">
        <v>4</v>
      </c>
      <c r="E33" s="120">
        <v>2</v>
      </c>
      <c r="F33" s="121" t="s">
        <v>89</v>
      </c>
      <c r="G33" s="122" t="s">
        <v>242</v>
      </c>
      <c r="H33" s="123">
        <v>2</v>
      </c>
      <c r="I33" s="124" t="s">
        <v>39</v>
      </c>
      <c r="J33" s="125"/>
      <c r="K33" s="126">
        <f t="shared" si="8"/>
        <v>0</v>
      </c>
      <c r="L33" s="127">
        <f t="shared" si="9"/>
      </c>
      <c r="M33" s="128">
        <f t="shared" si="10"/>
        <v>0</v>
      </c>
      <c r="N33" s="128">
        <f t="shared" si="11"/>
      </c>
      <c r="O33" s="128">
        <f t="shared" si="12"/>
      </c>
      <c r="P33" s="129">
        <v>0</v>
      </c>
      <c r="Q33" s="129">
        <v>0</v>
      </c>
      <c r="R33" s="129">
        <v>0</v>
      </c>
      <c r="S33" s="130">
        <v>20</v>
      </c>
      <c r="T33" s="131">
        <f t="shared" si="13"/>
        <v>0</v>
      </c>
      <c r="U33" s="132"/>
    </row>
    <row r="34" spans="1:21" ht="12.75" outlineLevel="2">
      <c r="A34" s="3"/>
      <c r="B34" s="92"/>
      <c r="C34" s="92"/>
      <c r="D34" s="119" t="s">
        <v>4</v>
      </c>
      <c r="E34" s="120">
        <v>3</v>
      </c>
      <c r="F34" s="121" t="s">
        <v>84</v>
      </c>
      <c r="G34" s="122" t="s">
        <v>248</v>
      </c>
      <c r="H34" s="123">
        <v>2</v>
      </c>
      <c r="I34" s="124" t="s">
        <v>39</v>
      </c>
      <c r="J34" s="125"/>
      <c r="K34" s="126">
        <f t="shared" si="8"/>
        <v>0</v>
      </c>
      <c r="L34" s="127">
        <f t="shared" si="9"/>
      </c>
      <c r="M34" s="128">
        <f t="shared" si="10"/>
        <v>0</v>
      </c>
      <c r="N34" s="128">
        <f t="shared" si="11"/>
      </c>
      <c r="O34" s="128">
        <f t="shared" si="12"/>
      </c>
      <c r="P34" s="129">
        <v>0.00027</v>
      </c>
      <c r="Q34" s="129">
        <v>0</v>
      </c>
      <c r="R34" s="129">
        <v>0</v>
      </c>
      <c r="S34" s="130">
        <v>20</v>
      </c>
      <c r="T34" s="131">
        <f t="shared" si="13"/>
        <v>0</v>
      </c>
      <c r="U34" s="132"/>
    </row>
    <row r="35" spans="1:21" ht="12.75" outlineLevel="2">
      <c r="A35" s="3"/>
      <c r="B35" s="92"/>
      <c r="C35" s="92"/>
      <c r="D35" s="119" t="s">
        <v>4</v>
      </c>
      <c r="E35" s="120">
        <v>4</v>
      </c>
      <c r="F35" s="121" t="s">
        <v>85</v>
      </c>
      <c r="G35" s="122" t="s">
        <v>262</v>
      </c>
      <c r="H35" s="123">
        <v>10</v>
      </c>
      <c r="I35" s="124" t="s">
        <v>12</v>
      </c>
      <c r="J35" s="125"/>
      <c r="K35" s="126">
        <f t="shared" si="8"/>
        <v>0</v>
      </c>
      <c r="L35" s="127">
        <f t="shared" si="9"/>
      </c>
      <c r="M35" s="128">
        <f t="shared" si="10"/>
        <v>0</v>
      </c>
      <c r="N35" s="128">
        <f t="shared" si="11"/>
      </c>
      <c r="O35" s="128">
        <f t="shared" si="12"/>
      </c>
      <c r="P35" s="129">
        <v>2E-05</v>
      </c>
      <c r="Q35" s="129">
        <v>0</v>
      </c>
      <c r="R35" s="129">
        <v>0</v>
      </c>
      <c r="S35" s="130">
        <v>20</v>
      </c>
      <c r="T35" s="131">
        <f t="shared" si="13"/>
        <v>0</v>
      </c>
      <c r="U35" s="132"/>
    </row>
    <row r="36" spans="1:21" ht="25.5" outlineLevel="2">
      <c r="A36" s="3"/>
      <c r="B36" s="92"/>
      <c r="C36" s="92"/>
      <c r="D36" s="119" t="s">
        <v>4</v>
      </c>
      <c r="E36" s="120">
        <v>5</v>
      </c>
      <c r="F36" s="121" t="s">
        <v>87</v>
      </c>
      <c r="G36" s="122" t="s">
        <v>284</v>
      </c>
      <c r="H36" s="123">
        <v>10</v>
      </c>
      <c r="I36" s="124" t="s">
        <v>12</v>
      </c>
      <c r="J36" s="125"/>
      <c r="K36" s="126">
        <f t="shared" si="8"/>
        <v>0</v>
      </c>
      <c r="L36" s="127">
        <f t="shared" si="9"/>
      </c>
      <c r="M36" s="128">
        <f t="shared" si="10"/>
        <v>0</v>
      </c>
      <c r="N36" s="128">
        <f t="shared" si="11"/>
      </c>
      <c r="O36" s="128">
        <f t="shared" si="12"/>
      </c>
      <c r="P36" s="129">
        <v>0</v>
      </c>
      <c r="Q36" s="129">
        <v>0</v>
      </c>
      <c r="R36" s="129">
        <v>0</v>
      </c>
      <c r="S36" s="130">
        <v>20</v>
      </c>
      <c r="T36" s="131">
        <f t="shared" si="13"/>
        <v>0</v>
      </c>
      <c r="U36" s="132"/>
    </row>
    <row r="37" spans="1:21" ht="12.75" outlineLevel="2">
      <c r="A37" s="3"/>
      <c r="B37" s="92"/>
      <c r="C37" s="92"/>
      <c r="D37" s="119" t="s">
        <v>4</v>
      </c>
      <c r="E37" s="120">
        <v>6</v>
      </c>
      <c r="F37" s="121" t="s">
        <v>90</v>
      </c>
      <c r="G37" s="122" t="s">
        <v>257</v>
      </c>
      <c r="H37" s="123">
        <v>10</v>
      </c>
      <c r="I37" s="124" t="s">
        <v>12</v>
      </c>
      <c r="J37" s="125"/>
      <c r="K37" s="126">
        <f t="shared" si="8"/>
        <v>0</v>
      </c>
      <c r="L37" s="127">
        <f t="shared" si="9"/>
      </c>
      <c r="M37" s="128">
        <f t="shared" si="10"/>
        <v>0</v>
      </c>
      <c r="N37" s="128">
        <f t="shared" si="11"/>
      </c>
      <c r="O37" s="128">
        <f t="shared" si="12"/>
      </c>
      <c r="P37" s="129">
        <v>0</v>
      </c>
      <c r="Q37" s="129">
        <v>0</v>
      </c>
      <c r="R37" s="129">
        <v>0</v>
      </c>
      <c r="S37" s="130">
        <v>20</v>
      </c>
      <c r="T37" s="131">
        <f t="shared" si="13"/>
        <v>0</v>
      </c>
      <c r="U37" s="132"/>
    </row>
    <row r="38" spans="1:21" ht="25.5" outlineLevel="2">
      <c r="A38" s="3"/>
      <c r="B38" s="92"/>
      <c r="C38" s="92"/>
      <c r="D38" s="119" t="s">
        <v>4</v>
      </c>
      <c r="E38" s="120">
        <v>7</v>
      </c>
      <c r="F38" s="121" t="s">
        <v>129</v>
      </c>
      <c r="G38" s="122" t="s">
        <v>271</v>
      </c>
      <c r="H38" s="123">
        <v>2</v>
      </c>
      <c r="I38" s="124" t="s">
        <v>53</v>
      </c>
      <c r="J38" s="125"/>
      <c r="K38" s="126">
        <f t="shared" si="8"/>
        <v>0</v>
      </c>
      <c r="L38" s="127">
        <f t="shared" si="9"/>
      </c>
      <c r="M38" s="128">
        <f t="shared" si="10"/>
        <v>0</v>
      </c>
      <c r="N38" s="128">
        <f t="shared" si="11"/>
      </c>
      <c r="O38" s="128">
        <f t="shared" si="12"/>
      </c>
      <c r="P38" s="129">
        <v>0</v>
      </c>
      <c r="Q38" s="129">
        <v>0</v>
      </c>
      <c r="R38" s="129">
        <v>0</v>
      </c>
      <c r="S38" s="130">
        <v>20</v>
      </c>
      <c r="T38" s="131">
        <f t="shared" si="13"/>
        <v>0</v>
      </c>
      <c r="U38" s="132"/>
    </row>
    <row r="39" spans="1:21" ht="12.75" outlineLevel="2">
      <c r="A39" s="3"/>
      <c r="B39" s="92"/>
      <c r="C39" s="92"/>
      <c r="D39" s="119" t="s">
        <v>4</v>
      </c>
      <c r="E39" s="120">
        <v>8</v>
      </c>
      <c r="F39" s="121" t="s">
        <v>91</v>
      </c>
      <c r="G39" s="122" t="s">
        <v>203</v>
      </c>
      <c r="H39" s="123">
        <v>0.4</v>
      </c>
      <c r="I39" s="124" t="s">
        <v>13</v>
      </c>
      <c r="J39" s="125"/>
      <c r="K39" s="126">
        <f t="shared" si="8"/>
        <v>0</v>
      </c>
      <c r="L39" s="127">
        <f t="shared" si="9"/>
      </c>
      <c r="M39" s="128">
        <f t="shared" si="10"/>
        <v>0</v>
      </c>
      <c r="N39" s="128">
        <f t="shared" si="11"/>
      </c>
      <c r="O39" s="128">
        <f t="shared" si="12"/>
      </c>
      <c r="P39" s="129">
        <v>0</v>
      </c>
      <c r="Q39" s="129">
        <v>0</v>
      </c>
      <c r="R39" s="129">
        <v>0</v>
      </c>
      <c r="S39" s="130">
        <v>20</v>
      </c>
      <c r="T39" s="131">
        <f t="shared" si="13"/>
        <v>0</v>
      </c>
      <c r="U39" s="132"/>
    </row>
    <row r="40" spans="1:21" s="108" customFormat="1" ht="11.25" outlineLevel="2">
      <c r="A40" s="102"/>
      <c r="B40" s="102"/>
      <c r="C40" s="102"/>
      <c r="D40" s="102"/>
      <c r="E40" s="102"/>
      <c r="F40" s="102"/>
      <c r="G40" s="103" t="s">
        <v>157</v>
      </c>
      <c r="H40" s="102"/>
      <c r="I40" s="104"/>
      <c r="J40" s="102"/>
      <c r="K40" s="102"/>
      <c r="L40" s="105"/>
      <c r="M40" s="105"/>
      <c r="N40" s="105"/>
      <c r="O40" s="105"/>
      <c r="P40" s="106"/>
      <c r="Q40" s="102"/>
      <c r="R40" s="102"/>
      <c r="S40" s="107"/>
      <c r="T40" s="107"/>
      <c r="U40" s="102"/>
    </row>
    <row r="41" spans="1:21" ht="12.75" outlineLevel="2">
      <c r="A41" s="3"/>
      <c r="B41" s="92"/>
      <c r="C41" s="92"/>
      <c r="D41" s="119" t="s">
        <v>4</v>
      </c>
      <c r="E41" s="120">
        <v>9</v>
      </c>
      <c r="F41" s="121" t="s">
        <v>92</v>
      </c>
      <c r="G41" s="122" t="s">
        <v>218</v>
      </c>
      <c r="H41" s="123">
        <v>0.4</v>
      </c>
      <c r="I41" s="124" t="s">
        <v>13</v>
      </c>
      <c r="J41" s="125"/>
      <c r="K41" s="126">
        <f>H41*J41</f>
        <v>0</v>
      </c>
      <c r="L41" s="127">
        <f>IF(D41="S",K41,"")</f>
      </c>
      <c r="M41" s="128">
        <f>IF(OR(D41="P",D41="U"),K41,"")</f>
        <v>0</v>
      </c>
      <c r="N41" s="128">
        <f>IF(D41="H",K41,"")</f>
      </c>
      <c r="O41" s="128">
        <f>IF(D41="V",K41,"")</f>
      </c>
      <c r="P41" s="129">
        <v>0</v>
      </c>
      <c r="Q41" s="129">
        <v>0</v>
      </c>
      <c r="R41" s="129">
        <v>0</v>
      </c>
      <c r="S41" s="130">
        <v>20</v>
      </c>
      <c r="T41" s="131">
        <f>K41*(S41+100)/100</f>
        <v>0</v>
      </c>
      <c r="U41" s="132"/>
    </row>
    <row r="42" spans="1:21" ht="25.5" outlineLevel="2">
      <c r="A42" s="3"/>
      <c r="B42" s="92"/>
      <c r="C42" s="92"/>
      <c r="D42" s="119" t="s">
        <v>4</v>
      </c>
      <c r="E42" s="120">
        <v>10</v>
      </c>
      <c r="F42" s="121" t="s">
        <v>83</v>
      </c>
      <c r="G42" s="122" t="s">
        <v>277</v>
      </c>
      <c r="H42" s="123">
        <v>2</v>
      </c>
      <c r="I42" s="124" t="s">
        <v>39</v>
      </c>
      <c r="J42" s="125"/>
      <c r="K42" s="126">
        <f>H42*J42</f>
        <v>0</v>
      </c>
      <c r="L42" s="127">
        <f>IF(D42="S",K42,"")</f>
      </c>
      <c r="M42" s="128">
        <f>IF(OR(D42="P",D42="U"),K42,"")</f>
        <v>0</v>
      </c>
      <c r="N42" s="128">
        <f>IF(D42="H",K42,"")</f>
      </c>
      <c r="O42" s="128">
        <f>IF(D42="V",K42,"")</f>
      </c>
      <c r="P42" s="129">
        <v>0</v>
      </c>
      <c r="Q42" s="129">
        <v>0</v>
      </c>
      <c r="R42" s="129">
        <v>0</v>
      </c>
      <c r="S42" s="130">
        <v>20</v>
      </c>
      <c r="T42" s="131">
        <f>K42*(S42+100)/100</f>
        <v>0</v>
      </c>
      <c r="U42" s="132"/>
    </row>
    <row r="43" spans="1:21" ht="12.75" outlineLevel="2">
      <c r="A43" s="3"/>
      <c r="B43" s="92"/>
      <c r="C43" s="92"/>
      <c r="D43" s="119" t="s">
        <v>5</v>
      </c>
      <c r="E43" s="120">
        <v>11</v>
      </c>
      <c r="F43" s="121" t="s">
        <v>62</v>
      </c>
      <c r="G43" s="122" t="s">
        <v>196</v>
      </c>
      <c r="H43" s="123">
        <v>2</v>
      </c>
      <c r="I43" s="124" t="s">
        <v>39</v>
      </c>
      <c r="J43" s="125"/>
      <c r="K43" s="126">
        <f>H43*J43</f>
        <v>0</v>
      </c>
      <c r="L43" s="127">
        <f>IF(D43="S",K43,"")</f>
        <v>0</v>
      </c>
      <c r="M43" s="128">
        <f>IF(OR(D43="P",D43="U"),K43,"")</f>
      </c>
      <c r="N43" s="128">
        <f>IF(D43="H",K43,"")</f>
      </c>
      <c r="O43" s="128">
        <f>IF(D43="V",K43,"")</f>
      </c>
      <c r="P43" s="129">
        <v>0.015</v>
      </c>
      <c r="Q43" s="129">
        <v>0</v>
      </c>
      <c r="R43" s="129">
        <v>0</v>
      </c>
      <c r="S43" s="130">
        <v>20</v>
      </c>
      <c r="T43" s="131">
        <f>K43*(S43+100)/100</f>
        <v>0</v>
      </c>
      <c r="U43" s="132"/>
    </row>
    <row r="44" spans="1:21" ht="12.75" outlineLevel="2">
      <c r="A44" s="3"/>
      <c r="B44" s="92"/>
      <c r="C44" s="92"/>
      <c r="D44" s="119" t="s">
        <v>4</v>
      </c>
      <c r="E44" s="120">
        <v>12</v>
      </c>
      <c r="F44" s="121" t="s">
        <v>86</v>
      </c>
      <c r="G44" s="122" t="s">
        <v>263</v>
      </c>
      <c r="H44" s="123">
        <v>8</v>
      </c>
      <c r="I44" s="124" t="s">
        <v>39</v>
      </c>
      <c r="J44" s="125"/>
      <c r="K44" s="126">
        <f>H44*J44</f>
        <v>0</v>
      </c>
      <c r="L44" s="127">
        <f>IF(D44="S",K44,"")</f>
      </c>
      <c r="M44" s="128">
        <f>IF(OR(D44="P",D44="U"),K44,"")</f>
        <v>0</v>
      </c>
      <c r="N44" s="128">
        <f>IF(D44="H",K44,"")</f>
      </c>
      <c r="O44" s="128">
        <f>IF(D44="V",K44,"")</f>
      </c>
      <c r="P44" s="129">
        <v>0</v>
      </c>
      <c r="Q44" s="129">
        <v>0</v>
      </c>
      <c r="R44" s="129">
        <v>0</v>
      </c>
      <c r="S44" s="130">
        <v>20</v>
      </c>
      <c r="T44" s="131">
        <f>K44*(S44+100)/100</f>
        <v>0</v>
      </c>
      <c r="U44" s="132"/>
    </row>
    <row r="45" spans="1:21" s="108" customFormat="1" ht="11.25" outlineLevel="2">
      <c r="A45" s="102"/>
      <c r="B45" s="102"/>
      <c r="C45" s="102"/>
      <c r="D45" s="102"/>
      <c r="E45" s="102"/>
      <c r="F45" s="102"/>
      <c r="G45" s="103" t="s">
        <v>131</v>
      </c>
      <c r="H45" s="102"/>
      <c r="I45" s="104"/>
      <c r="J45" s="102"/>
      <c r="K45" s="102"/>
      <c r="L45" s="105"/>
      <c r="M45" s="105"/>
      <c r="N45" s="105"/>
      <c r="O45" s="105"/>
      <c r="P45" s="106"/>
      <c r="Q45" s="102"/>
      <c r="R45" s="102"/>
      <c r="S45" s="107"/>
      <c r="T45" s="107"/>
      <c r="U45" s="102"/>
    </row>
    <row r="46" spans="1:21" ht="12.75" outlineLevel="1">
      <c r="A46" s="3"/>
      <c r="B46" s="93"/>
      <c r="C46" s="94" t="s">
        <v>18</v>
      </c>
      <c r="D46" s="95" t="s">
        <v>3</v>
      </c>
      <c r="E46" s="96"/>
      <c r="F46" s="96" t="s">
        <v>33</v>
      </c>
      <c r="G46" s="97" t="s">
        <v>61</v>
      </c>
      <c r="H46" s="96"/>
      <c r="I46" s="95"/>
      <c r="J46" s="96"/>
      <c r="K46" s="98">
        <f>SUBTOTAL(9,K47:K49)</f>
        <v>0</v>
      </c>
      <c r="L46" s="99">
        <f>SUBTOTAL(9,L47:L49)</f>
        <v>0</v>
      </c>
      <c r="M46" s="99">
        <f>SUBTOTAL(9,M47:M49)</f>
        <v>0</v>
      </c>
      <c r="N46" s="99">
        <f>SUBTOTAL(9,N47:N49)</f>
        <v>0</v>
      </c>
      <c r="O46" s="99">
        <f>SUBTOTAL(9,O47:O49)</f>
        <v>0</v>
      </c>
      <c r="P46" s="100">
        <f>SUMPRODUCT(P47:P49,H47:H49)</f>
        <v>90.62025525000001</v>
      </c>
      <c r="Q46" s="100">
        <f>SUMPRODUCT(Q47:Q49,H47:H49)</f>
        <v>0</v>
      </c>
      <c r="R46" s="100">
        <f>SUMPRODUCT(R47:R49,H47:H49)</f>
        <v>0</v>
      </c>
      <c r="S46" s="101">
        <f>SUMPRODUCT(S47:S49,K47:K49)/100</f>
        <v>0</v>
      </c>
      <c r="T46" s="101">
        <f>K46+S46</f>
        <v>0</v>
      </c>
      <c r="U46" s="92"/>
    </row>
    <row r="47" spans="1:21" ht="12.75" outlineLevel="2">
      <c r="A47" s="3"/>
      <c r="B47" s="109"/>
      <c r="C47" s="110"/>
      <c r="D47" s="111"/>
      <c r="E47" s="112" t="s">
        <v>216</v>
      </c>
      <c r="F47" s="113"/>
      <c r="G47" s="114"/>
      <c r="H47" s="113"/>
      <c r="I47" s="111"/>
      <c r="J47" s="113"/>
      <c r="K47" s="115"/>
      <c r="L47" s="116"/>
      <c r="M47" s="116"/>
      <c r="N47" s="116"/>
      <c r="O47" s="116"/>
      <c r="P47" s="117"/>
      <c r="Q47" s="117"/>
      <c r="R47" s="117"/>
      <c r="S47" s="118"/>
      <c r="T47" s="118"/>
      <c r="U47" s="92"/>
    </row>
    <row r="48" spans="1:21" ht="12.75" outlineLevel="2">
      <c r="A48" s="3"/>
      <c r="B48" s="92"/>
      <c r="C48" s="92"/>
      <c r="D48" s="119" t="s">
        <v>4</v>
      </c>
      <c r="E48" s="120">
        <v>1</v>
      </c>
      <c r="F48" s="121" t="s">
        <v>94</v>
      </c>
      <c r="G48" s="122" t="s">
        <v>233</v>
      </c>
      <c r="H48" s="123">
        <v>40.16250000000001</v>
      </c>
      <c r="I48" s="124" t="s">
        <v>13</v>
      </c>
      <c r="J48" s="125"/>
      <c r="K48" s="126">
        <f>H48*J48</f>
        <v>0</v>
      </c>
      <c r="L48" s="127">
        <f>IF(D48="S",K48,"")</f>
      </c>
      <c r="M48" s="128">
        <f>IF(OR(D48="P",D48="U"),K48,"")</f>
        <v>0</v>
      </c>
      <c r="N48" s="128">
        <f>IF(D48="H",K48,"")</f>
      </c>
      <c r="O48" s="128">
        <f>IF(D48="V",K48,"")</f>
      </c>
      <c r="P48" s="129">
        <v>2.25634</v>
      </c>
      <c r="Q48" s="129">
        <v>0</v>
      </c>
      <c r="R48" s="129">
        <v>0</v>
      </c>
      <c r="S48" s="130">
        <v>20</v>
      </c>
      <c r="T48" s="131">
        <f>K48*(S48+100)/100</f>
        <v>0</v>
      </c>
      <c r="U48" s="132"/>
    </row>
    <row r="49" spans="1:21" s="108" customFormat="1" ht="45" outlineLevel="2">
      <c r="A49" s="102"/>
      <c r="B49" s="102"/>
      <c r="C49" s="102"/>
      <c r="D49" s="102"/>
      <c r="E49" s="102"/>
      <c r="F49" s="102"/>
      <c r="G49" s="103" t="s">
        <v>286</v>
      </c>
      <c r="H49" s="102"/>
      <c r="I49" s="104"/>
      <c r="J49" s="102"/>
      <c r="K49" s="102"/>
      <c r="L49" s="105"/>
      <c r="M49" s="105"/>
      <c r="N49" s="105"/>
      <c r="O49" s="105"/>
      <c r="P49" s="106"/>
      <c r="Q49" s="102"/>
      <c r="R49" s="102"/>
      <c r="S49" s="107"/>
      <c r="T49" s="107"/>
      <c r="U49" s="102"/>
    </row>
    <row r="50" spans="1:21" ht="12.75" outlineLevel="1">
      <c r="A50" s="3"/>
      <c r="B50" s="93"/>
      <c r="C50" s="94" t="s">
        <v>19</v>
      </c>
      <c r="D50" s="95" t="s">
        <v>3</v>
      </c>
      <c r="E50" s="96"/>
      <c r="F50" s="96" t="s">
        <v>33</v>
      </c>
      <c r="G50" s="97" t="s">
        <v>191</v>
      </c>
      <c r="H50" s="96"/>
      <c r="I50" s="95"/>
      <c r="J50" s="96"/>
      <c r="K50" s="98">
        <f>SUBTOTAL(9,K51:K59)</f>
        <v>0</v>
      </c>
      <c r="L50" s="99">
        <f>SUBTOTAL(9,L51:L59)</f>
        <v>0</v>
      </c>
      <c r="M50" s="99">
        <f>SUBTOTAL(9,M51:M59)</f>
        <v>0</v>
      </c>
      <c r="N50" s="99">
        <f>SUBTOTAL(9,N51:N59)</f>
        <v>0</v>
      </c>
      <c r="O50" s="99">
        <f>SUBTOTAL(9,O51:O59)</f>
        <v>0</v>
      </c>
      <c r="P50" s="100">
        <f>SUMPRODUCT(P51:P59,H51:H59)</f>
        <v>255.77999999999997</v>
      </c>
      <c r="Q50" s="100">
        <f>SUMPRODUCT(Q51:Q59,H51:H59)</f>
        <v>0</v>
      </c>
      <c r="R50" s="100">
        <f>SUMPRODUCT(R51:R59,H51:H59)</f>
        <v>0</v>
      </c>
      <c r="S50" s="101">
        <f>SUMPRODUCT(S51:S59,K51:K59)/100</f>
        <v>0</v>
      </c>
      <c r="T50" s="101">
        <f>K50+S50</f>
        <v>0</v>
      </c>
      <c r="U50" s="92"/>
    </row>
    <row r="51" spans="1:21" ht="12.75" outlineLevel="2">
      <c r="A51" s="3"/>
      <c r="B51" s="109"/>
      <c r="C51" s="110"/>
      <c r="D51" s="111"/>
      <c r="E51" s="112" t="s">
        <v>216</v>
      </c>
      <c r="F51" s="113"/>
      <c r="G51" s="114"/>
      <c r="H51" s="113"/>
      <c r="I51" s="111"/>
      <c r="J51" s="113"/>
      <c r="K51" s="115"/>
      <c r="L51" s="116"/>
      <c r="M51" s="116"/>
      <c r="N51" s="116"/>
      <c r="O51" s="116"/>
      <c r="P51" s="117"/>
      <c r="Q51" s="117"/>
      <c r="R51" s="117"/>
      <c r="S51" s="118"/>
      <c r="T51" s="118"/>
      <c r="U51" s="92"/>
    </row>
    <row r="52" spans="1:21" ht="12.75" outlineLevel="2">
      <c r="A52" s="3"/>
      <c r="B52" s="92"/>
      <c r="C52" s="92"/>
      <c r="D52" s="119" t="s">
        <v>4</v>
      </c>
      <c r="E52" s="120">
        <v>1</v>
      </c>
      <c r="F52" s="121" t="s">
        <v>95</v>
      </c>
      <c r="G52" s="122" t="s">
        <v>244</v>
      </c>
      <c r="H52" s="123">
        <v>730.8</v>
      </c>
      <c r="I52" s="124" t="s">
        <v>12</v>
      </c>
      <c r="J52" s="125"/>
      <c r="K52" s="126">
        <f>H52*J52</f>
        <v>0</v>
      </c>
      <c r="L52" s="127">
        <f>IF(D52="S",K52,"")</f>
      </c>
      <c r="M52" s="128">
        <f>IF(OR(D52="P",D52="U"),K52,"")</f>
        <v>0</v>
      </c>
      <c r="N52" s="128">
        <f>IF(D52="H",K52,"")</f>
      </c>
      <c r="O52" s="128">
        <f>IF(D52="V",K52,"")</f>
      </c>
      <c r="P52" s="129">
        <v>0.07999999999999999</v>
      </c>
      <c r="Q52" s="129">
        <v>0</v>
      </c>
      <c r="R52" s="129">
        <v>0</v>
      </c>
      <c r="S52" s="130">
        <v>20</v>
      </c>
      <c r="T52" s="131">
        <f>K52*(S52+100)/100</f>
        <v>0</v>
      </c>
      <c r="U52" s="132"/>
    </row>
    <row r="53" spans="1:21" s="108" customFormat="1" ht="11.25" outlineLevel="2">
      <c r="A53" s="102"/>
      <c r="B53" s="102"/>
      <c r="C53" s="102"/>
      <c r="D53" s="102"/>
      <c r="E53" s="102"/>
      <c r="F53" s="102"/>
      <c r="G53" s="103" t="s">
        <v>187</v>
      </c>
      <c r="H53" s="102"/>
      <c r="I53" s="104"/>
      <c r="J53" s="102"/>
      <c r="K53" s="102"/>
      <c r="L53" s="105"/>
      <c r="M53" s="105"/>
      <c r="N53" s="105"/>
      <c r="O53" s="105"/>
      <c r="P53" s="106"/>
      <c r="Q53" s="102"/>
      <c r="R53" s="102"/>
      <c r="S53" s="107"/>
      <c r="T53" s="107"/>
      <c r="U53" s="102"/>
    </row>
    <row r="54" spans="1:21" ht="12.75" outlineLevel="2">
      <c r="A54" s="3"/>
      <c r="B54" s="92"/>
      <c r="C54" s="92"/>
      <c r="D54" s="119" t="s">
        <v>4</v>
      </c>
      <c r="E54" s="120">
        <v>2</v>
      </c>
      <c r="F54" s="121" t="s">
        <v>97</v>
      </c>
      <c r="G54" s="122" t="s">
        <v>228</v>
      </c>
      <c r="H54" s="123">
        <v>730.8</v>
      </c>
      <c r="I54" s="124" t="s">
        <v>12</v>
      </c>
      <c r="J54" s="125"/>
      <c r="K54" s="126">
        <f>H54*J54</f>
        <v>0</v>
      </c>
      <c r="L54" s="127">
        <f>IF(D54="S",K54,"")</f>
      </c>
      <c r="M54" s="128">
        <f>IF(OR(D54="P",D54="U"),K54,"")</f>
        <v>0</v>
      </c>
      <c r="N54" s="128">
        <f>IF(D54="H",K54,"")</f>
      </c>
      <c r="O54" s="128">
        <f>IF(D54="V",K54,"")</f>
      </c>
      <c r="P54" s="129">
        <v>0.27</v>
      </c>
      <c r="Q54" s="129">
        <v>0</v>
      </c>
      <c r="R54" s="129">
        <v>0</v>
      </c>
      <c r="S54" s="130">
        <v>20</v>
      </c>
      <c r="T54" s="131">
        <f>K54*(S54+100)/100</f>
        <v>0</v>
      </c>
      <c r="U54" s="132"/>
    </row>
    <row r="55" spans="1:21" s="108" customFormat="1" ht="11.25" outlineLevel="2">
      <c r="A55" s="102"/>
      <c r="B55" s="102"/>
      <c r="C55" s="102"/>
      <c r="D55" s="102"/>
      <c r="E55" s="102"/>
      <c r="F55" s="102"/>
      <c r="G55" s="103" t="s">
        <v>190</v>
      </c>
      <c r="H55" s="102"/>
      <c r="I55" s="104"/>
      <c r="J55" s="102"/>
      <c r="K55" s="102"/>
      <c r="L55" s="105"/>
      <c r="M55" s="105"/>
      <c r="N55" s="105"/>
      <c r="O55" s="105"/>
      <c r="P55" s="106"/>
      <c r="Q55" s="102"/>
      <c r="R55" s="102"/>
      <c r="S55" s="107"/>
      <c r="T55" s="107"/>
      <c r="U55" s="102"/>
    </row>
    <row r="56" spans="1:21" ht="12.75" outlineLevel="2">
      <c r="A56" s="3"/>
      <c r="B56" s="92"/>
      <c r="C56" s="92"/>
      <c r="D56" s="119" t="s">
        <v>4</v>
      </c>
      <c r="E56" s="120">
        <v>3</v>
      </c>
      <c r="F56" s="121" t="s">
        <v>96</v>
      </c>
      <c r="G56" s="122" t="s">
        <v>245</v>
      </c>
      <c r="H56" s="123">
        <v>730.8</v>
      </c>
      <c r="I56" s="124" t="s">
        <v>12</v>
      </c>
      <c r="J56" s="125"/>
      <c r="K56" s="126">
        <f>H56*J56</f>
        <v>0</v>
      </c>
      <c r="L56" s="127">
        <f>IF(D56="S",K56,"")</f>
      </c>
      <c r="M56" s="128">
        <f>IF(OR(D56="P",D56="U"),K56,"")</f>
        <v>0</v>
      </c>
      <c r="N56" s="128">
        <f>IF(D56="H",K56,"")</f>
      </c>
      <c r="O56" s="128">
        <f>IF(D56="V",K56,"")</f>
      </c>
      <c r="P56" s="129">
        <v>0</v>
      </c>
      <c r="Q56" s="129">
        <v>0</v>
      </c>
      <c r="R56" s="129">
        <v>0</v>
      </c>
      <c r="S56" s="130">
        <v>20</v>
      </c>
      <c r="T56" s="131">
        <f>K56*(S56+100)/100</f>
        <v>0</v>
      </c>
      <c r="U56" s="132"/>
    </row>
    <row r="57" spans="1:21" ht="12.75" outlineLevel="2">
      <c r="A57" s="3"/>
      <c r="B57" s="92"/>
      <c r="C57" s="92"/>
      <c r="D57" s="119" t="s">
        <v>4</v>
      </c>
      <c r="E57" s="120">
        <v>4</v>
      </c>
      <c r="F57" s="121" t="s">
        <v>81</v>
      </c>
      <c r="G57" s="122" t="s">
        <v>213</v>
      </c>
      <c r="H57" s="123">
        <v>2192.3999999999996</v>
      </c>
      <c r="I57" s="124" t="s">
        <v>12</v>
      </c>
      <c r="J57" s="125"/>
      <c r="K57" s="126">
        <f>H57*J57</f>
        <v>0</v>
      </c>
      <c r="L57" s="127">
        <f>IF(D57="S",K57,"")</f>
      </c>
      <c r="M57" s="128">
        <f>IF(OR(D57="P",D57="U"),K57,"")</f>
        <v>0</v>
      </c>
      <c r="N57" s="128">
        <f>IF(D57="H",K57,"")</f>
      </c>
      <c r="O57" s="128">
        <f>IF(D57="V",K57,"")</f>
      </c>
      <c r="P57" s="129">
        <v>0</v>
      </c>
      <c r="Q57" s="129">
        <v>0</v>
      </c>
      <c r="R57" s="129">
        <v>0</v>
      </c>
      <c r="S57" s="130">
        <v>20</v>
      </c>
      <c r="T57" s="131">
        <f>K57*(S57+100)/100</f>
        <v>0</v>
      </c>
      <c r="U57" s="132"/>
    </row>
    <row r="58" spans="1:21" s="108" customFormat="1" ht="11.25" outlineLevel="2">
      <c r="A58" s="102"/>
      <c r="B58" s="102"/>
      <c r="C58" s="102"/>
      <c r="D58" s="102"/>
      <c r="E58" s="102"/>
      <c r="F58" s="102"/>
      <c r="G58" s="103" t="s">
        <v>235</v>
      </c>
      <c r="H58" s="102"/>
      <c r="I58" s="104"/>
      <c r="J58" s="102"/>
      <c r="K58" s="102"/>
      <c r="L58" s="105"/>
      <c r="M58" s="105"/>
      <c r="N58" s="105"/>
      <c r="O58" s="105"/>
      <c r="P58" s="106"/>
      <c r="Q58" s="102"/>
      <c r="R58" s="102"/>
      <c r="S58" s="107"/>
      <c r="T58" s="107"/>
      <c r="U58" s="102"/>
    </row>
    <row r="59" spans="1:21" ht="12.75" outlineLevel="2">
      <c r="A59" s="3"/>
      <c r="B59" s="92"/>
      <c r="C59" s="92"/>
      <c r="D59" s="119" t="s">
        <v>7</v>
      </c>
      <c r="E59" s="120">
        <v>5</v>
      </c>
      <c r="F59" s="121" t="s">
        <v>43</v>
      </c>
      <c r="G59" s="122" t="s">
        <v>230</v>
      </c>
      <c r="H59" s="123">
        <v>2162.4372</v>
      </c>
      <c r="I59" s="124" t="s">
        <v>0</v>
      </c>
      <c r="J59" s="125"/>
      <c r="K59" s="126">
        <f>H59*J59</f>
        <v>0</v>
      </c>
      <c r="L59" s="127">
        <f>IF(D59="S",K59,"")</f>
      </c>
      <c r="M59" s="128">
        <f>IF(OR(D59="P",D59="U"),K59,"")</f>
      </c>
      <c r="N59" s="128">
        <f>IF(D59="H",K59,"")</f>
      </c>
      <c r="O59" s="128">
        <f>IF(D59="V",K59,"")</f>
        <v>0</v>
      </c>
      <c r="P59" s="129">
        <v>0</v>
      </c>
      <c r="Q59" s="129">
        <v>0</v>
      </c>
      <c r="R59" s="129">
        <v>0</v>
      </c>
      <c r="S59" s="130">
        <v>20</v>
      </c>
      <c r="T59" s="131">
        <f>K59*(S59+100)/100</f>
        <v>0</v>
      </c>
      <c r="U59" s="132"/>
    </row>
    <row r="60" spans="1:21" ht="12.75" outlineLevel="1">
      <c r="A60" s="3"/>
      <c r="B60" s="93"/>
      <c r="C60" s="94" t="s">
        <v>20</v>
      </c>
      <c r="D60" s="95" t="s">
        <v>3</v>
      </c>
      <c r="E60" s="96"/>
      <c r="F60" s="96" t="s">
        <v>33</v>
      </c>
      <c r="G60" s="97" t="s">
        <v>222</v>
      </c>
      <c r="H60" s="96"/>
      <c r="I60" s="95"/>
      <c r="J60" s="96"/>
      <c r="K60" s="98">
        <f>SUBTOTAL(9,K61:K71)</f>
        <v>0</v>
      </c>
      <c r="L60" s="99">
        <f>SUBTOTAL(9,L61:L71)</f>
        <v>0</v>
      </c>
      <c r="M60" s="99">
        <f>SUBTOTAL(9,M61:M71)</f>
        <v>0</v>
      </c>
      <c r="N60" s="99">
        <f>SUBTOTAL(9,N61:N71)</f>
        <v>0</v>
      </c>
      <c r="O60" s="99">
        <f>SUBTOTAL(9,O61:O71)</f>
        <v>0</v>
      </c>
      <c r="P60" s="100">
        <f>SUMPRODUCT(P61:P71,H61:H71)</f>
        <v>191.2756</v>
      </c>
      <c r="Q60" s="100">
        <f>SUMPRODUCT(Q61:Q71,H61:H71)</f>
        <v>70.2</v>
      </c>
      <c r="R60" s="100">
        <f>SUMPRODUCT(R61:R71,H61:H71)</f>
        <v>0</v>
      </c>
      <c r="S60" s="101">
        <f>SUMPRODUCT(S61:S71,K61:K71)/100</f>
        <v>0</v>
      </c>
      <c r="T60" s="101">
        <f>K60+S60</f>
        <v>0</v>
      </c>
      <c r="U60" s="92"/>
    </row>
    <row r="61" spans="1:21" ht="12.75" outlineLevel="2">
      <c r="A61" s="3"/>
      <c r="B61" s="109"/>
      <c r="C61" s="110"/>
      <c r="D61" s="111"/>
      <c r="E61" s="112" t="s">
        <v>216</v>
      </c>
      <c r="F61" s="113"/>
      <c r="G61" s="114"/>
      <c r="H61" s="113"/>
      <c r="I61" s="111"/>
      <c r="J61" s="113"/>
      <c r="K61" s="115"/>
      <c r="L61" s="116"/>
      <c r="M61" s="116"/>
      <c r="N61" s="116"/>
      <c r="O61" s="116"/>
      <c r="P61" s="117"/>
      <c r="Q61" s="117"/>
      <c r="R61" s="117"/>
      <c r="S61" s="118"/>
      <c r="T61" s="118"/>
      <c r="U61" s="92"/>
    </row>
    <row r="62" spans="1:21" ht="25.5" outlineLevel="2">
      <c r="A62" s="3"/>
      <c r="B62" s="92"/>
      <c r="C62" s="92"/>
      <c r="D62" s="119" t="s">
        <v>4</v>
      </c>
      <c r="E62" s="120">
        <v>1</v>
      </c>
      <c r="F62" s="121" t="s">
        <v>75</v>
      </c>
      <c r="G62" s="122" t="s">
        <v>266</v>
      </c>
      <c r="H62" s="123">
        <v>270</v>
      </c>
      <c r="I62" s="124" t="s">
        <v>12</v>
      </c>
      <c r="J62" s="125"/>
      <c r="K62" s="126">
        <f>H62*J62</f>
        <v>0</v>
      </c>
      <c r="L62" s="127">
        <f>IF(D62="S",K62,"")</f>
      </c>
      <c r="M62" s="128">
        <f>IF(OR(D62="P",D62="U"),K62,"")</f>
        <v>0</v>
      </c>
      <c r="N62" s="128">
        <f>IF(D62="H",K62,"")</f>
      </c>
      <c r="O62" s="128">
        <f>IF(D62="V",K62,"")</f>
      </c>
      <c r="P62" s="129">
        <v>0</v>
      </c>
      <c r="Q62" s="129">
        <v>0.26</v>
      </c>
      <c r="R62" s="129">
        <v>0</v>
      </c>
      <c r="S62" s="130">
        <v>20</v>
      </c>
      <c r="T62" s="131">
        <f>K62*(S62+100)/100</f>
        <v>0</v>
      </c>
      <c r="U62" s="132"/>
    </row>
    <row r="63" spans="1:21" s="108" customFormat="1" ht="11.25" outlineLevel="2">
      <c r="A63" s="102"/>
      <c r="B63" s="102"/>
      <c r="C63" s="102"/>
      <c r="D63" s="102"/>
      <c r="E63" s="102"/>
      <c r="F63" s="102"/>
      <c r="G63" s="103" t="s">
        <v>255</v>
      </c>
      <c r="H63" s="102"/>
      <c r="I63" s="104"/>
      <c r="J63" s="102"/>
      <c r="K63" s="102"/>
      <c r="L63" s="105"/>
      <c r="M63" s="105"/>
      <c r="N63" s="105"/>
      <c r="O63" s="105"/>
      <c r="P63" s="106"/>
      <c r="Q63" s="102"/>
      <c r="R63" s="102"/>
      <c r="S63" s="107"/>
      <c r="T63" s="107"/>
      <c r="U63" s="102"/>
    </row>
    <row r="64" spans="1:21" ht="25.5" outlineLevel="2">
      <c r="A64" s="3"/>
      <c r="B64" s="92"/>
      <c r="C64" s="92"/>
      <c r="D64" s="119" t="s">
        <v>4</v>
      </c>
      <c r="E64" s="120">
        <v>2</v>
      </c>
      <c r="F64" s="121" t="s">
        <v>101</v>
      </c>
      <c r="G64" s="122" t="s">
        <v>272</v>
      </c>
      <c r="H64" s="123">
        <v>1000.8</v>
      </c>
      <c r="I64" s="124" t="s">
        <v>12</v>
      </c>
      <c r="J64" s="125"/>
      <c r="K64" s="126">
        <f>H64*J64</f>
        <v>0</v>
      </c>
      <c r="L64" s="127">
        <f>IF(D64="S",K64,"")</f>
      </c>
      <c r="M64" s="128">
        <f>IF(OR(D64="P",D64="U"),K64,"")</f>
        <v>0</v>
      </c>
      <c r="N64" s="128">
        <f>IF(D64="H",K64,"")</f>
      </c>
      <c r="O64" s="128">
        <f>IF(D64="V",K64,"")</f>
      </c>
      <c r="P64" s="129">
        <v>0.08425</v>
      </c>
      <c r="Q64" s="129">
        <v>0</v>
      </c>
      <c r="R64" s="129">
        <v>0</v>
      </c>
      <c r="S64" s="130">
        <v>20</v>
      </c>
      <c r="T64" s="131">
        <f>K64*(S64+100)/100</f>
        <v>0</v>
      </c>
      <c r="U64" s="132"/>
    </row>
    <row r="65" spans="1:21" s="108" customFormat="1" ht="33.75" outlineLevel="2">
      <c r="A65" s="102"/>
      <c r="B65" s="102"/>
      <c r="C65" s="102"/>
      <c r="D65" s="102"/>
      <c r="E65" s="102"/>
      <c r="F65" s="102"/>
      <c r="G65" s="103" t="s">
        <v>280</v>
      </c>
      <c r="H65" s="102"/>
      <c r="I65" s="104"/>
      <c r="J65" s="102"/>
      <c r="K65" s="102"/>
      <c r="L65" s="105"/>
      <c r="M65" s="105"/>
      <c r="N65" s="105"/>
      <c r="O65" s="105"/>
      <c r="P65" s="106"/>
      <c r="Q65" s="102"/>
      <c r="R65" s="102"/>
      <c r="S65" s="107"/>
      <c r="T65" s="107"/>
      <c r="U65" s="102"/>
    </row>
    <row r="66" spans="1:21" ht="12.75" outlineLevel="2">
      <c r="A66" s="3"/>
      <c r="B66" s="92"/>
      <c r="C66" s="92"/>
      <c r="D66" s="119" t="s">
        <v>5</v>
      </c>
      <c r="E66" s="120">
        <v>3</v>
      </c>
      <c r="F66" s="121" t="s">
        <v>124</v>
      </c>
      <c r="G66" s="122" t="s">
        <v>192</v>
      </c>
      <c r="H66" s="123">
        <v>729.0999999999999</v>
      </c>
      <c r="I66" s="124" t="s">
        <v>12</v>
      </c>
      <c r="J66" s="125"/>
      <c r="K66" s="126">
        <f>H66*J66</f>
        <v>0</v>
      </c>
      <c r="L66" s="127">
        <f>IF(D66="S",K66,"")</f>
        <v>0</v>
      </c>
      <c r="M66" s="128">
        <f>IF(OR(D66="P",D66="U"),K66,"")</f>
      </c>
      <c r="N66" s="128">
        <f>IF(D66="H",K66,"")</f>
      </c>
      <c r="O66" s="128">
        <f>IF(D66="V",K66,"")</f>
      </c>
      <c r="P66" s="129">
        <v>0.13</v>
      </c>
      <c r="Q66" s="129">
        <v>0</v>
      </c>
      <c r="R66" s="129">
        <v>0</v>
      </c>
      <c r="S66" s="130">
        <v>20</v>
      </c>
      <c r="T66" s="131">
        <f>K66*(S66+100)/100</f>
        <v>0</v>
      </c>
      <c r="U66" s="132"/>
    </row>
    <row r="67" spans="1:21" ht="12.75" outlineLevel="2">
      <c r="A67" s="3"/>
      <c r="B67" s="92"/>
      <c r="C67" s="92"/>
      <c r="D67" s="119" t="s">
        <v>5</v>
      </c>
      <c r="E67" s="120">
        <v>4</v>
      </c>
      <c r="F67" s="121" t="s">
        <v>125</v>
      </c>
      <c r="G67" s="122" t="s">
        <v>205</v>
      </c>
      <c r="H67" s="123">
        <v>71.3</v>
      </c>
      <c r="I67" s="124" t="s">
        <v>12</v>
      </c>
      <c r="J67" s="125"/>
      <c r="K67" s="126">
        <f>H67*J67</f>
        <v>0</v>
      </c>
      <c r="L67" s="127">
        <f>IF(D67="S",K67,"")</f>
        <v>0</v>
      </c>
      <c r="M67" s="128">
        <f>IF(OR(D67="P",D67="U"),K67,"")</f>
      </c>
      <c r="N67" s="128">
        <f>IF(D67="H",K67,"")</f>
      </c>
      <c r="O67" s="128">
        <f>IF(D67="V",K67,"")</f>
      </c>
      <c r="P67" s="129">
        <v>0.13</v>
      </c>
      <c r="Q67" s="129">
        <v>0</v>
      </c>
      <c r="R67" s="129">
        <v>0</v>
      </c>
      <c r="S67" s="130">
        <v>20</v>
      </c>
      <c r="T67" s="131">
        <f>K67*(S67+100)/100</f>
        <v>0</v>
      </c>
      <c r="U67" s="132"/>
    </row>
    <row r="68" spans="1:21" s="108" customFormat="1" ht="11.25" outlineLevel="2">
      <c r="A68" s="102"/>
      <c r="B68" s="102"/>
      <c r="C68" s="102"/>
      <c r="D68" s="102"/>
      <c r="E68" s="102"/>
      <c r="F68" s="102"/>
      <c r="G68" s="103" t="s">
        <v>223</v>
      </c>
      <c r="H68" s="102"/>
      <c r="I68" s="104"/>
      <c r="J68" s="102"/>
      <c r="K68" s="102"/>
      <c r="L68" s="105"/>
      <c r="M68" s="105"/>
      <c r="N68" s="105"/>
      <c r="O68" s="105"/>
      <c r="P68" s="106"/>
      <c r="Q68" s="102"/>
      <c r="R68" s="102"/>
      <c r="S68" s="107"/>
      <c r="T68" s="107"/>
      <c r="U68" s="102"/>
    </row>
    <row r="69" spans="1:21" ht="25.5" outlineLevel="2">
      <c r="A69" s="3"/>
      <c r="B69" s="92"/>
      <c r="C69" s="92"/>
      <c r="D69" s="119" t="s">
        <v>4</v>
      </c>
      <c r="E69" s="120">
        <v>5</v>
      </c>
      <c r="F69" s="121" t="s">
        <v>102</v>
      </c>
      <c r="G69" s="122" t="s">
        <v>270</v>
      </c>
      <c r="H69" s="123">
        <v>10</v>
      </c>
      <c r="I69" s="124" t="s">
        <v>12</v>
      </c>
      <c r="J69" s="125"/>
      <c r="K69" s="126">
        <f>H69*J69</f>
        <v>0</v>
      </c>
      <c r="L69" s="127">
        <f>IF(D69="S",K69,"")</f>
      </c>
      <c r="M69" s="128">
        <f>IF(OR(D69="P",D69="U"),K69,"")</f>
        <v>0</v>
      </c>
      <c r="N69" s="128">
        <f>IF(D69="H",K69,"")</f>
      </c>
      <c r="O69" s="128">
        <f>IF(D69="V",K69,"")</f>
      </c>
      <c r="P69" s="129">
        <v>0.10362</v>
      </c>
      <c r="Q69" s="129">
        <v>0</v>
      </c>
      <c r="R69" s="129">
        <v>0</v>
      </c>
      <c r="S69" s="130">
        <v>20</v>
      </c>
      <c r="T69" s="131">
        <f>K69*(S69+100)/100</f>
        <v>0</v>
      </c>
      <c r="U69" s="132"/>
    </row>
    <row r="70" spans="1:21" s="108" customFormat="1" ht="11.25" outlineLevel="2">
      <c r="A70" s="102"/>
      <c r="B70" s="102"/>
      <c r="C70" s="102"/>
      <c r="D70" s="102"/>
      <c r="E70" s="102"/>
      <c r="F70" s="102"/>
      <c r="G70" s="103" t="s">
        <v>166</v>
      </c>
      <c r="H70" s="102"/>
      <c r="I70" s="104"/>
      <c r="J70" s="102"/>
      <c r="K70" s="102"/>
      <c r="L70" s="105"/>
      <c r="M70" s="105"/>
      <c r="N70" s="105"/>
      <c r="O70" s="105"/>
      <c r="P70" s="106"/>
      <c r="Q70" s="102"/>
      <c r="R70" s="102"/>
      <c r="S70" s="107"/>
      <c r="T70" s="107"/>
      <c r="U70" s="102"/>
    </row>
    <row r="71" spans="1:21" ht="12.75" outlineLevel="2">
      <c r="A71" s="3"/>
      <c r="B71" s="92"/>
      <c r="C71" s="92"/>
      <c r="D71" s="119" t="s">
        <v>5</v>
      </c>
      <c r="E71" s="120">
        <v>6</v>
      </c>
      <c r="F71" s="121" t="s">
        <v>142</v>
      </c>
      <c r="G71" s="122" t="s">
        <v>201</v>
      </c>
      <c r="H71" s="123">
        <v>11</v>
      </c>
      <c r="I71" s="124" t="s">
        <v>12</v>
      </c>
      <c r="J71" s="125"/>
      <c r="K71" s="126">
        <f>H71*J71</f>
        <v>0</v>
      </c>
      <c r="L71" s="127">
        <f>IF(D71="S",K71,"")</f>
        <v>0</v>
      </c>
      <c r="M71" s="128">
        <f>IF(OR(D71="P",D71="U"),K71,"")</f>
      </c>
      <c r="N71" s="128">
        <f>IF(D71="H",K71,"")</f>
      </c>
      <c r="O71" s="128">
        <f>IF(D71="V",K71,"")</f>
      </c>
      <c r="P71" s="129">
        <v>0.17</v>
      </c>
      <c r="Q71" s="129">
        <v>0</v>
      </c>
      <c r="R71" s="129">
        <v>0</v>
      </c>
      <c r="S71" s="130">
        <v>20</v>
      </c>
      <c r="T71" s="131">
        <f>K71*(S71+100)/100</f>
        <v>0</v>
      </c>
      <c r="U71" s="132"/>
    </row>
    <row r="72" spans="1:21" ht="12.75" outlineLevel="1">
      <c r="A72" s="3"/>
      <c r="B72" s="93"/>
      <c r="C72" s="94" t="s">
        <v>21</v>
      </c>
      <c r="D72" s="95" t="s">
        <v>3</v>
      </c>
      <c r="E72" s="96"/>
      <c r="F72" s="96" t="s">
        <v>33</v>
      </c>
      <c r="G72" s="97" t="s">
        <v>150</v>
      </c>
      <c r="H72" s="96"/>
      <c r="I72" s="95"/>
      <c r="J72" s="96"/>
      <c r="K72" s="98">
        <f>SUBTOTAL(9,K73:K80)</f>
        <v>0</v>
      </c>
      <c r="L72" s="99">
        <f>SUBTOTAL(9,L73:L80)</f>
        <v>0</v>
      </c>
      <c r="M72" s="99">
        <f>SUBTOTAL(9,M73:M80)</f>
        <v>0</v>
      </c>
      <c r="N72" s="99">
        <f>SUBTOTAL(9,N73:N80)</f>
        <v>0</v>
      </c>
      <c r="O72" s="99">
        <f>SUBTOTAL(9,O73:O80)</f>
        <v>0</v>
      </c>
      <c r="P72" s="100">
        <f>SUMPRODUCT(P73:P80,H73:H80)</f>
        <v>38.27291999999999</v>
      </c>
      <c r="Q72" s="100">
        <f>SUMPRODUCT(Q73:Q80,H73:H80)</f>
        <v>0</v>
      </c>
      <c r="R72" s="100">
        <f>SUMPRODUCT(R73:R80,H73:H80)</f>
        <v>0</v>
      </c>
      <c r="S72" s="101">
        <f>SUMPRODUCT(S73:S80,K73:K80)/100</f>
        <v>0</v>
      </c>
      <c r="T72" s="101">
        <f>K72+S72</f>
        <v>0</v>
      </c>
      <c r="U72" s="92"/>
    </row>
    <row r="73" spans="1:21" ht="12.75" outlineLevel="2">
      <c r="A73" s="3"/>
      <c r="B73" s="109"/>
      <c r="C73" s="110"/>
      <c r="D73" s="111"/>
      <c r="E73" s="112" t="s">
        <v>216</v>
      </c>
      <c r="F73" s="113"/>
      <c r="G73" s="114"/>
      <c r="H73" s="113"/>
      <c r="I73" s="111"/>
      <c r="J73" s="113"/>
      <c r="K73" s="115"/>
      <c r="L73" s="116"/>
      <c r="M73" s="116"/>
      <c r="N73" s="116"/>
      <c r="O73" s="116"/>
      <c r="P73" s="117"/>
      <c r="Q73" s="117"/>
      <c r="R73" s="117"/>
      <c r="S73" s="118"/>
      <c r="T73" s="118"/>
      <c r="U73" s="92"/>
    </row>
    <row r="74" spans="1:21" ht="25.5" outlineLevel="2">
      <c r="A74" s="3"/>
      <c r="B74" s="92"/>
      <c r="C74" s="92"/>
      <c r="D74" s="119" t="s">
        <v>4</v>
      </c>
      <c r="E74" s="120">
        <v>1</v>
      </c>
      <c r="F74" s="121" t="s">
        <v>93</v>
      </c>
      <c r="G74" s="122" t="s">
        <v>281</v>
      </c>
      <c r="H74" s="123">
        <v>168</v>
      </c>
      <c r="I74" s="124" t="s">
        <v>8</v>
      </c>
      <c r="J74" s="125"/>
      <c r="K74" s="126">
        <f>H74*J74</f>
        <v>0</v>
      </c>
      <c r="L74" s="127">
        <f>IF(D74="S",K74,"")</f>
      </c>
      <c r="M74" s="128">
        <f>IF(OR(D74="P",D74="U"),K74,"")</f>
        <v>0</v>
      </c>
      <c r="N74" s="128">
        <f>IF(D74="H",K74,"")</f>
      </c>
      <c r="O74" s="128">
        <f>IF(D74="V",K74,"")</f>
      </c>
      <c r="P74" s="129">
        <v>0.22657</v>
      </c>
      <c r="Q74" s="129">
        <v>0</v>
      </c>
      <c r="R74" s="129">
        <v>0</v>
      </c>
      <c r="S74" s="130">
        <v>20</v>
      </c>
      <c r="T74" s="131">
        <f>K74*(S74+100)/100</f>
        <v>0</v>
      </c>
      <c r="U74" s="132"/>
    </row>
    <row r="75" spans="1:21" ht="12.75" outlineLevel="2">
      <c r="A75" s="3"/>
      <c r="B75" s="92"/>
      <c r="C75" s="92"/>
      <c r="D75" s="119" t="s">
        <v>4</v>
      </c>
      <c r="E75" s="120">
        <v>2</v>
      </c>
      <c r="F75" s="121" t="s">
        <v>98</v>
      </c>
      <c r="G75" s="122" t="s">
        <v>229</v>
      </c>
      <c r="H75" s="123">
        <v>84</v>
      </c>
      <c r="I75" s="124" t="s">
        <v>12</v>
      </c>
      <c r="J75" s="125"/>
      <c r="K75" s="126">
        <f>H75*J75</f>
        <v>0</v>
      </c>
      <c r="L75" s="127">
        <f>IF(D75="S",K75,"")</f>
      </c>
      <c r="M75" s="128">
        <f>IF(OR(D75="P",D75="U"),K75,"")</f>
        <v>0</v>
      </c>
      <c r="N75" s="128">
        <f>IF(D75="H",K75,"")</f>
      </c>
      <c r="O75" s="128">
        <f>IF(D75="V",K75,"")</f>
      </c>
      <c r="P75" s="129">
        <v>0</v>
      </c>
      <c r="Q75" s="129">
        <v>0</v>
      </c>
      <c r="R75" s="129">
        <v>0</v>
      </c>
      <c r="S75" s="130">
        <v>20</v>
      </c>
      <c r="T75" s="131">
        <f>K75*(S75+100)/100</f>
        <v>0</v>
      </c>
      <c r="U75" s="132"/>
    </row>
    <row r="76" spans="1:21" s="108" customFormat="1" ht="22.5" outlineLevel="2">
      <c r="A76" s="102"/>
      <c r="B76" s="102"/>
      <c r="C76" s="102"/>
      <c r="D76" s="102"/>
      <c r="E76" s="102"/>
      <c r="F76" s="102"/>
      <c r="G76" s="103" t="s">
        <v>226</v>
      </c>
      <c r="H76" s="102"/>
      <c r="I76" s="104"/>
      <c r="J76" s="102"/>
      <c r="K76" s="102"/>
      <c r="L76" s="105"/>
      <c r="M76" s="105"/>
      <c r="N76" s="105"/>
      <c r="O76" s="105"/>
      <c r="P76" s="106"/>
      <c r="Q76" s="102"/>
      <c r="R76" s="102"/>
      <c r="S76" s="107"/>
      <c r="T76" s="107"/>
      <c r="U76" s="102"/>
    </row>
    <row r="77" spans="1:21" ht="25.5" outlineLevel="2">
      <c r="A77" s="3"/>
      <c r="B77" s="92"/>
      <c r="C77" s="92"/>
      <c r="D77" s="119" t="s">
        <v>4</v>
      </c>
      <c r="E77" s="120">
        <v>3</v>
      </c>
      <c r="F77" s="121" t="s">
        <v>104</v>
      </c>
      <c r="G77" s="122" t="s">
        <v>275</v>
      </c>
      <c r="H77" s="123">
        <v>210</v>
      </c>
      <c r="I77" s="124" t="s">
        <v>12</v>
      </c>
      <c r="J77" s="125"/>
      <c r="K77" s="126">
        <f>H77*J77</f>
        <v>0</v>
      </c>
      <c r="L77" s="127">
        <f>IF(D77="S",K77,"")</f>
      </c>
      <c r="M77" s="128">
        <f>IF(OR(D77="P",D77="U"),K77,"")</f>
        <v>0</v>
      </c>
      <c r="N77" s="128">
        <f>IF(D77="H",K77,"")</f>
      </c>
      <c r="O77" s="128">
        <f>IF(D77="V",K77,"")</f>
      </c>
      <c r="P77" s="129">
        <v>0.00023000000000000003</v>
      </c>
      <c r="Q77" s="129">
        <v>0</v>
      </c>
      <c r="R77" s="129">
        <v>0</v>
      </c>
      <c r="S77" s="130">
        <v>20</v>
      </c>
      <c r="T77" s="131">
        <f>K77*(S77+100)/100</f>
        <v>0</v>
      </c>
      <c r="U77" s="132"/>
    </row>
    <row r="78" spans="1:21" ht="12.75" outlineLevel="2">
      <c r="A78" s="3"/>
      <c r="B78" s="92"/>
      <c r="C78" s="92"/>
      <c r="D78" s="119" t="s">
        <v>5</v>
      </c>
      <c r="E78" s="120">
        <v>4</v>
      </c>
      <c r="F78" s="121" t="s">
        <v>63</v>
      </c>
      <c r="G78" s="122" t="s">
        <v>180</v>
      </c>
      <c r="H78" s="123">
        <v>231.00000000000003</v>
      </c>
      <c r="I78" s="124" t="s">
        <v>12</v>
      </c>
      <c r="J78" s="125"/>
      <c r="K78" s="126">
        <f>H78*J78</f>
        <v>0</v>
      </c>
      <c r="L78" s="127">
        <f>IF(D78="S",K78,"")</f>
        <v>0</v>
      </c>
      <c r="M78" s="128">
        <f>IF(OR(D78="P",D78="U"),K78,"")</f>
      </c>
      <c r="N78" s="128">
        <f>IF(D78="H",K78,"")</f>
      </c>
      <c r="O78" s="128">
        <f>IF(D78="V",K78,"")</f>
      </c>
      <c r="P78" s="129">
        <v>0.0005</v>
      </c>
      <c r="Q78" s="129">
        <v>0</v>
      </c>
      <c r="R78" s="129">
        <v>0</v>
      </c>
      <c r="S78" s="130">
        <v>20</v>
      </c>
      <c r="T78" s="131">
        <f>K78*(S78+100)/100</f>
        <v>0</v>
      </c>
      <c r="U78" s="132"/>
    </row>
    <row r="79" spans="1:21" ht="12.75" outlineLevel="2">
      <c r="A79" s="3"/>
      <c r="B79" s="92"/>
      <c r="C79" s="92"/>
      <c r="D79" s="119" t="s">
        <v>4</v>
      </c>
      <c r="E79" s="120">
        <v>5</v>
      </c>
      <c r="F79" s="121" t="s">
        <v>105</v>
      </c>
      <c r="G79" s="122" t="s">
        <v>265</v>
      </c>
      <c r="H79" s="123">
        <v>168</v>
      </c>
      <c r="I79" s="124" t="s">
        <v>8</v>
      </c>
      <c r="J79" s="125"/>
      <c r="K79" s="126">
        <f>H79*J79</f>
        <v>0</v>
      </c>
      <c r="L79" s="127">
        <f>IF(D79="S",K79,"")</f>
      </c>
      <c r="M79" s="128">
        <f>IF(OR(D79="P",D79="U"),K79,"")</f>
        <v>0</v>
      </c>
      <c r="N79" s="128">
        <f>IF(D79="H",K79,"")</f>
      </c>
      <c r="O79" s="128">
        <f>IF(D79="V",K79,"")</f>
      </c>
      <c r="P79" s="129">
        <v>0.00015999999999999999</v>
      </c>
      <c r="Q79" s="129">
        <v>0</v>
      </c>
      <c r="R79" s="129">
        <v>0</v>
      </c>
      <c r="S79" s="130">
        <v>20</v>
      </c>
      <c r="T79" s="131">
        <f>K79*(S79+100)/100</f>
        <v>0</v>
      </c>
      <c r="U79" s="132"/>
    </row>
    <row r="80" spans="1:21" ht="12.75" outlineLevel="2">
      <c r="A80" s="3"/>
      <c r="B80" s="92"/>
      <c r="C80" s="92"/>
      <c r="D80" s="119" t="s">
        <v>5</v>
      </c>
      <c r="E80" s="120">
        <v>6</v>
      </c>
      <c r="F80" s="121" t="s">
        <v>64</v>
      </c>
      <c r="G80" s="122" t="s">
        <v>181</v>
      </c>
      <c r="H80" s="123">
        <v>92.4</v>
      </c>
      <c r="I80" s="124" t="s">
        <v>39</v>
      </c>
      <c r="J80" s="125"/>
      <c r="K80" s="126">
        <f>H80*J80</f>
        <v>0</v>
      </c>
      <c r="L80" s="127">
        <f>IF(D80="S",K80,"")</f>
        <v>0</v>
      </c>
      <c r="M80" s="128">
        <f>IF(OR(D80="P",D80="U"),K80,"")</f>
      </c>
      <c r="N80" s="128">
        <f>IF(D80="H",K80,"")</f>
      </c>
      <c r="O80" s="128">
        <f>IF(D80="V",K80,"")</f>
      </c>
      <c r="P80" s="129">
        <v>0.00020000000000000004</v>
      </c>
      <c r="Q80" s="129">
        <v>0</v>
      </c>
      <c r="R80" s="129">
        <v>0</v>
      </c>
      <c r="S80" s="130">
        <v>20</v>
      </c>
      <c r="T80" s="131">
        <f>K80*(S80+100)/100</f>
        <v>0</v>
      </c>
      <c r="U80" s="132"/>
    </row>
    <row r="81" spans="1:21" ht="12.75" outlineLevel="1">
      <c r="A81" s="3"/>
      <c r="B81" s="93"/>
      <c r="C81" s="94" t="s">
        <v>22</v>
      </c>
      <c r="D81" s="95" t="s">
        <v>3</v>
      </c>
      <c r="E81" s="96"/>
      <c r="F81" s="96" t="s">
        <v>33</v>
      </c>
      <c r="G81" s="97" t="s">
        <v>221</v>
      </c>
      <c r="H81" s="96"/>
      <c r="I81" s="95"/>
      <c r="J81" s="96"/>
      <c r="K81" s="98">
        <f>SUBTOTAL(9,K82:K90)</f>
        <v>0</v>
      </c>
      <c r="L81" s="99">
        <f>SUBTOTAL(9,L82:L90)</f>
        <v>0</v>
      </c>
      <c r="M81" s="99">
        <f>SUBTOTAL(9,M82:M90)</f>
        <v>0</v>
      </c>
      <c r="N81" s="99">
        <f>SUBTOTAL(9,N82:N90)</f>
        <v>0</v>
      </c>
      <c r="O81" s="99">
        <f>SUBTOTAL(9,O82:O90)</f>
        <v>0</v>
      </c>
      <c r="P81" s="100">
        <f>SUMPRODUCT(P82:P90,H82:H90)</f>
        <v>92.71347730000001</v>
      </c>
      <c r="Q81" s="100">
        <f>SUMPRODUCT(Q82:Q90,H82:H90)</f>
        <v>0</v>
      </c>
      <c r="R81" s="100">
        <f>SUMPRODUCT(R82:R90,H82:H90)</f>
        <v>0</v>
      </c>
      <c r="S81" s="101">
        <f>SUMPRODUCT(S82:S90,K82:K90)/100</f>
        <v>0</v>
      </c>
      <c r="T81" s="101">
        <f>K81+S81</f>
        <v>0</v>
      </c>
      <c r="U81" s="92"/>
    </row>
    <row r="82" spans="1:21" ht="12.75" outlineLevel="2">
      <c r="A82" s="3"/>
      <c r="B82" s="109"/>
      <c r="C82" s="110"/>
      <c r="D82" s="111"/>
      <c r="E82" s="112" t="s">
        <v>216</v>
      </c>
      <c r="F82" s="113"/>
      <c r="G82" s="114"/>
      <c r="H82" s="113"/>
      <c r="I82" s="111"/>
      <c r="J82" s="113"/>
      <c r="K82" s="115"/>
      <c r="L82" s="116"/>
      <c r="M82" s="116"/>
      <c r="N82" s="116"/>
      <c r="O82" s="116"/>
      <c r="P82" s="117"/>
      <c r="Q82" s="117"/>
      <c r="R82" s="117"/>
      <c r="S82" s="118"/>
      <c r="T82" s="118"/>
      <c r="U82" s="92"/>
    </row>
    <row r="83" spans="1:21" ht="25.5" outlineLevel="2">
      <c r="A83" s="3"/>
      <c r="B83" s="92"/>
      <c r="C83" s="92"/>
      <c r="D83" s="119" t="s">
        <v>4</v>
      </c>
      <c r="E83" s="120">
        <v>1</v>
      </c>
      <c r="F83" s="121" t="s">
        <v>113</v>
      </c>
      <c r="G83" s="122" t="s">
        <v>279</v>
      </c>
      <c r="H83" s="123">
        <v>184</v>
      </c>
      <c r="I83" s="124" t="s">
        <v>8</v>
      </c>
      <c r="J83" s="125"/>
      <c r="K83" s="126">
        <f>H83*J83</f>
        <v>0</v>
      </c>
      <c r="L83" s="127">
        <f>IF(D83="S",K83,"")</f>
      </c>
      <c r="M83" s="128">
        <f>IF(OR(D83="P",D83="U"),K83,"")</f>
        <v>0</v>
      </c>
      <c r="N83" s="128">
        <f>IF(D83="H",K83,"")</f>
      </c>
      <c r="O83" s="128">
        <f>IF(D83="V",K83,"")</f>
      </c>
      <c r="P83" s="129">
        <v>0.16858</v>
      </c>
      <c r="Q83" s="129">
        <v>0</v>
      </c>
      <c r="R83" s="129">
        <v>0</v>
      </c>
      <c r="S83" s="130">
        <v>20</v>
      </c>
      <c r="T83" s="131">
        <f>K83*(S83+100)/100</f>
        <v>0</v>
      </c>
      <c r="U83" s="132"/>
    </row>
    <row r="84" spans="1:21" s="108" customFormat="1" ht="33.75" outlineLevel="2">
      <c r="A84" s="102"/>
      <c r="B84" s="102"/>
      <c r="C84" s="102"/>
      <c r="D84" s="102"/>
      <c r="E84" s="102"/>
      <c r="F84" s="102"/>
      <c r="G84" s="103" t="s">
        <v>273</v>
      </c>
      <c r="H84" s="102"/>
      <c r="I84" s="104"/>
      <c r="J84" s="102"/>
      <c r="K84" s="102"/>
      <c r="L84" s="105"/>
      <c r="M84" s="105"/>
      <c r="N84" s="105"/>
      <c r="O84" s="105"/>
      <c r="P84" s="106"/>
      <c r="Q84" s="102"/>
      <c r="R84" s="102"/>
      <c r="S84" s="107"/>
      <c r="T84" s="107"/>
      <c r="U84" s="102"/>
    </row>
    <row r="85" spans="1:21" ht="12.75" outlineLevel="2">
      <c r="A85" s="3"/>
      <c r="B85" s="92"/>
      <c r="C85" s="92"/>
      <c r="D85" s="119" t="s">
        <v>5</v>
      </c>
      <c r="E85" s="120">
        <v>2</v>
      </c>
      <c r="F85" s="121" t="s">
        <v>99</v>
      </c>
      <c r="G85" s="122" t="s">
        <v>200</v>
      </c>
      <c r="H85" s="123">
        <v>202.4</v>
      </c>
      <c r="I85" s="124" t="s">
        <v>8</v>
      </c>
      <c r="J85" s="125"/>
      <c r="K85" s="126">
        <f>H85*J85</f>
        <v>0</v>
      </c>
      <c r="L85" s="127">
        <f>IF(D85="S",K85,"")</f>
        <v>0</v>
      </c>
      <c r="M85" s="128">
        <f>IF(OR(D85="P",D85="U"),K85,"")</f>
      </c>
      <c r="N85" s="128">
        <f>IF(D85="H",K85,"")</f>
      </c>
      <c r="O85" s="128">
        <f>IF(D85="V",K85,"")</f>
      </c>
      <c r="P85" s="129">
        <v>0.2</v>
      </c>
      <c r="Q85" s="129">
        <v>0</v>
      </c>
      <c r="R85" s="129">
        <v>0</v>
      </c>
      <c r="S85" s="130">
        <v>20</v>
      </c>
      <c r="T85" s="131">
        <f>K85*(S85+100)/100</f>
        <v>0</v>
      </c>
      <c r="U85" s="132"/>
    </row>
    <row r="86" spans="1:21" ht="12.75" outlineLevel="2">
      <c r="A86" s="3"/>
      <c r="B86" s="92"/>
      <c r="C86" s="92"/>
      <c r="D86" s="119" t="s">
        <v>4</v>
      </c>
      <c r="E86" s="120">
        <v>3</v>
      </c>
      <c r="F86" s="121" t="s">
        <v>100</v>
      </c>
      <c r="G86" s="122" t="s">
        <v>254</v>
      </c>
      <c r="H86" s="123">
        <v>45.485000000000014</v>
      </c>
      <c r="I86" s="124" t="s">
        <v>12</v>
      </c>
      <c r="J86" s="125"/>
      <c r="K86" s="126">
        <f>H86*J86</f>
        <v>0</v>
      </c>
      <c r="L86" s="127">
        <f>IF(D86="S",K86,"")</f>
      </c>
      <c r="M86" s="128">
        <f>IF(OR(D86="P",D86="U"),K86,"")</f>
        <v>0</v>
      </c>
      <c r="N86" s="128">
        <f>IF(D86="H",K86,"")</f>
      </c>
      <c r="O86" s="128">
        <f>IF(D86="V",K86,"")</f>
      </c>
      <c r="P86" s="129">
        <v>0.20088</v>
      </c>
      <c r="Q86" s="129">
        <v>0</v>
      </c>
      <c r="R86" s="129">
        <v>0</v>
      </c>
      <c r="S86" s="130">
        <v>20</v>
      </c>
      <c r="T86" s="131">
        <f>K86*(S86+100)/100</f>
        <v>0</v>
      </c>
      <c r="U86" s="132"/>
    </row>
    <row r="87" spans="1:21" s="108" customFormat="1" ht="22.5" outlineLevel="2">
      <c r="A87" s="102"/>
      <c r="B87" s="102"/>
      <c r="C87" s="102"/>
      <c r="D87" s="102"/>
      <c r="E87" s="102"/>
      <c r="F87" s="102"/>
      <c r="G87" s="103" t="s">
        <v>247</v>
      </c>
      <c r="H87" s="102"/>
      <c r="I87" s="104"/>
      <c r="J87" s="102"/>
      <c r="K87" s="102"/>
      <c r="L87" s="105"/>
      <c r="M87" s="105"/>
      <c r="N87" s="105"/>
      <c r="O87" s="105"/>
      <c r="P87" s="106"/>
      <c r="Q87" s="102"/>
      <c r="R87" s="102"/>
      <c r="S87" s="107"/>
      <c r="T87" s="107"/>
      <c r="U87" s="102"/>
    </row>
    <row r="88" spans="1:21" ht="12.75" outlineLevel="2">
      <c r="A88" s="3"/>
      <c r="B88" s="92"/>
      <c r="C88" s="92"/>
      <c r="D88" s="119" t="s">
        <v>5</v>
      </c>
      <c r="E88" s="120">
        <v>4</v>
      </c>
      <c r="F88" s="121" t="s">
        <v>66</v>
      </c>
      <c r="G88" s="122" t="s">
        <v>197</v>
      </c>
      <c r="H88" s="123">
        <v>10.0294425</v>
      </c>
      <c r="I88" s="124" t="s">
        <v>9</v>
      </c>
      <c r="J88" s="125"/>
      <c r="K88" s="126">
        <f>H88*J88</f>
        <v>0</v>
      </c>
      <c r="L88" s="127">
        <f>IF(D88="S",K88,"")</f>
        <v>0</v>
      </c>
      <c r="M88" s="128">
        <f>IF(OR(D88="P",D88="U"),K88,"")</f>
      </c>
      <c r="N88" s="128">
        <f>IF(D88="H",K88,"")</f>
      </c>
      <c r="O88" s="128">
        <f>IF(D88="V",K88,"")</f>
      </c>
      <c r="P88" s="129">
        <v>1</v>
      </c>
      <c r="Q88" s="129">
        <v>0</v>
      </c>
      <c r="R88" s="129">
        <v>0</v>
      </c>
      <c r="S88" s="130">
        <v>20</v>
      </c>
      <c r="T88" s="131">
        <f>K88*(S88+100)/100</f>
        <v>0</v>
      </c>
      <c r="U88" s="132"/>
    </row>
    <row r="89" spans="1:21" ht="12.75" outlineLevel="2">
      <c r="A89" s="3"/>
      <c r="B89" s="92"/>
      <c r="C89" s="92"/>
      <c r="D89" s="119" t="s">
        <v>4</v>
      </c>
      <c r="E89" s="120">
        <v>5</v>
      </c>
      <c r="F89" s="121" t="s">
        <v>103</v>
      </c>
      <c r="G89" s="122" t="s">
        <v>249</v>
      </c>
      <c r="H89" s="123">
        <v>18.400000000000002</v>
      </c>
      <c r="I89" s="124" t="s">
        <v>12</v>
      </c>
      <c r="J89" s="125"/>
      <c r="K89" s="126">
        <f>H89*J89</f>
        <v>0</v>
      </c>
      <c r="L89" s="127">
        <f>IF(D89="S",K89,"")</f>
      </c>
      <c r="M89" s="128">
        <f>IF(OR(D89="P",D89="U"),K89,"")</f>
        <v>0</v>
      </c>
      <c r="N89" s="128">
        <f>IF(D89="H",K89,"")</f>
      </c>
      <c r="O89" s="128">
        <f>IF(D89="V",K89,"")</f>
      </c>
      <c r="P89" s="129">
        <v>0.11132</v>
      </c>
      <c r="Q89" s="129">
        <v>0</v>
      </c>
      <c r="R89" s="129">
        <v>0</v>
      </c>
      <c r="S89" s="130">
        <v>20</v>
      </c>
      <c r="T89" s="131">
        <f>K89*(S89+100)/100</f>
        <v>0</v>
      </c>
      <c r="U89" s="132"/>
    </row>
    <row r="90" spans="1:21" s="108" customFormat="1" ht="22.5" outlineLevel="2">
      <c r="A90" s="102"/>
      <c r="B90" s="102"/>
      <c r="C90" s="102"/>
      <c r="D90" s="102"/>
      <c r="E90" s="102"/>
      <c r="F90" s="102"/>
      <c r="G90" s="103" t="s">
        <v>186</v>
      </c>
      <c r="H90" s="102"/>
      <c r="I90" s="104"/>
      <c r="J90" s="102"/>
      <c r="K90" s="102"/>
      <c r="L90" s="105"/>
      <c r="M90" s="105"/>
      <c r="N90" s="105"/>
      <c r="O90" s="105"/>
      <c r="P90" s="106"/>
      <c r="Q90" s="102"/>
      <c r="R90" s="102"/>
      <c r="S90" s="107"/>
      <c r="T90" s="107"/>
      <c r="U90" s="102"/>
    </row>
    <row r="91" spans="1:21" ht="12.75" outlineLevel="1">
      <c r="A91" s="3"/>
      <c r="B91" s="93"/>
      <c r="C91" s="94" t="s">
        <v>23</v>
      </c>
      <c r="D91" s="95" t="s">
        <v>3</v>
      </c>
      <c r="E91" s="96"/>
      <c r="F91" s="96" t="s">
        <v>33</v>
      </c>
      <c r="G91" s="97" t="s">
        <v>193</v>
      </c>
      <c r="H91" s="96"/>
      <c r="I91" s="95"/>
      <c r="J91" s="96"/>
      <c r="K91" s="98">
        <f>SUBTOTAL(9,K92:K95)</f>
        <v>0</v>
      </c>
      <c r="L91" s="99">
        <f>SUBTOTAL(9,L92:L95)</f>
        <v>0</v>
      </c>
      <c r="M91" s="99">
        <f>SUBTOTAL(9,M92:M95)</f>
        <v>0</v>
      </c>
      <c r="N91" s="99">
        <f>SUBTOTAL(9,N92:N95)</f>
        <v>0</v>
      </c>
      <c r="O91" s="99">
        <f>SUBTOTAL(9,O92:O95)</f>
        <v>0</v>
      </c>
      <c r="P91" s="100">
        <f>SUMPRODUCT(P92:P95,H92:H95)</f>
        <v>0</v>
      </c>
      <c r="Q91" s="100">
        <f>SUMPRODUCT(Q92:Q95,H92:H95)</f>
        <v>35.199999999999996</v>
      </c>
      <c r="R91" s="100">
        <f>SUMPRODUCT(R92:R95,H92:H95)</f>
        <v>0</v>
      </c>
      <c r="S91" s="101">
        <f>SUMPRODUCT(S92:S95,K92:K95)/100</f>
        <v>0</v>
      </c>
      <c r="T91" s="101">
        <f>K91+S91</f>
        <v>0</v>
      </c>
      <c r="U91" s="92"/>
    </row>
    <row r="92" spans="1:21" ht="12.75" outlineLevel="2">
      <c r="A92" s="3"/>
      <c r="B92" s="109"/>
      <c r="C92" s="110"/>
      <c r="D92" s="111"/>
      <c r="E92" s="112" t="s">
        <v>216</v>
      </c>
      <c r="F92" s="113"/>
      <c r="G92" s="114"/>
      <c r="H92" s="113"/>
      <c r="I92" s="111"/>
      <c r="J92" s="113"/>
      <c r="K92" s="115"/>
      <c r="L92" s="116"/>
      <c r="M92" s="116"/>
      <c r="N92" s="116"/>
      <c r="O92" s="116"/>
      <c r="P92" s="117"/>
      <c r="Q92" s="117"/>
      <c r="R92" s="117"/>
      <c r="S92" s="118"/>
      <c r="T92" s="118"/>
      <c r="U92" s="92"/>
    </row>
    <row r="93" spans="1:21" ht="12.75" outlineLevel="2">
      <c r="A93" s="3"/>
      <c r="B93" s="92"/>
      <c r="C93" s="92"/>
      <c r="D93" s="119" t="s">
        <v>4</v>
      </c>
      <c r="E93" s="120">
        <v>1</v>
      </c>
      <c r="F93" s="121" t="s">
        <v>114</v>
      </c>
      <c r="G93" s="122" t="s">
        <v>225</v>
      </c>
      <c r="H93" s="123">
        <v>15.2</v>
      </c>
      <c r="I93" s="124" t="s">
        <v>13</v>
      </c>
      <c r="J93" s="125"/>
      <c r="K93" s="126">
        <f>H93*J93</f>
        <v>0</v>
      </c>
      <c r="L93" s="127">
        <f>IF(D93="S",K93,"")</f>
      </c>
      <c r="M93" s="128">
        <f>IF(OR(D93="P",D93="U"),K93,"")</f>
        <v>0</v>
      </c>
      <c r="N93" s="128">
        <f>IF(D93="H",K93,"")</f>
      </c>
      <c r="O93" s="128">
        <f>IF(D93="V",K93,"")</f>
      </c>
      <c r="P93" s="129">
        <v>0</v>
      </c>
      <c r="Q93" s="129">
        <v>2</v>
      </c>
      <c r="R93" s="129">
        <v>0</v>
      </c>
      <c r="S93" s="130">
        <v>20</v>
      </c>
      <c r="T93" s="131">
        <f>K93*(S93+100)/100</f>
        <v>0</v>
      </c>
      <c r="U93" s="132"/>
    </row>
    <row r="94" spans="1:21" s="108" customFormat="1" ht="11.25" outlineLevel="2">
      <c r="A94" s="102"/>
      <c r="B94" s="102"/>
      <c r="C94" s="102"/>
      <c r="D94" s="102"/>
      <c r="E94" s="102"/>
      <c r="F94" s="102"/>
      <c r="G94" s="103" t="s">
        <v>220</v>
      </c>
      <c r="H94" s="102"/>
      <c r="I94" s="104"/>
      <c r="J94" s="102"/>
      <c r="K94" s="102"/>
      <c r="L94" s="105"/>
      <c r="M94" s="105"/>
      <c r="N94" s="105"/>
      <c r="O94" s="105"/>
      <c r="P94" s="106"/>
      <c r="Q94" s="102"/>
      <c r="R94" s="102"/>
      <c r="S94" s="107"/>
      <c r="T94" s="107"/>
      <c r="U94" s="102"/>
    </row>
    <row r="95" spans="1:21" ht="12.75" outlineLevel="2">
      <c r="A95" s="3"/>
      <c r="B95" s="92"/>
      <c r="C95" s="92"/>
      <c r="D95" s="119" t="s">
        <v>4</v>
      </c>
      <c r="E95" s="120">
        <v>2</v>
      </c>
      <c r="F95" s="121" t="s">
        <v>115</v>
      </c>
      <c r="G95" s="122" t="s">
        <v>207</v>
      </c>
      <c r="H95" s="123">
        <v>2</v>
      </c>
      <c r="I95" s="124" t="s">
        <v>13</v>
      </c>
      <c r="J95" s="125"/>
      <c r="K95" s="126">
        <f>H95*J95</f>
        <v>0</v>
      </c>
      <c r="L95" s="127">
        <f>IF(D95="S",K95,"")</f>
      </c>
      <c r="M95" s="128">
        <f>IF(OR(D95="P",D95="U"),K95,"")</f>
        <v>0</v>
      </c>
      <c r="N95" s="128">
        <f>IF(D95="H",K95,"")</f>
      </c>
      <c r="O95" s="128">
        <f>IF(D95="V",K95,"")</f>
      </c>
      <c r="P95" s="129">
        <v>0</v>
      </c>
      <c r="Q95" s="129">
        <v>2.4</v>
      </c>
      <c r="R95" s="129">
        <v>0</v>
      </c>
      <c r="S95" s="130">
        <v>20</v>
      </c>
      <c r="T95" s="131">
        <f>K95*(S95+100)/100</f>
        <v>0</v>
      </c>
      <c r="U95" s="132"/>
    </row>
    <row r="96" spans="1:21" ht="12.75" outlineLevel="1">
      <c r="A96" s="3"/>
      <c r="B96" s="93"/>
      <c r="C96" s="94" t="s">
        <v>24</v>
      </c>
      <c r="D96" s="95" t="s">
        <v>3</v>
      </c>
      <c r="E96" s="96"/>
      <c r="F96" s="96" t="s">
        <v>33</v>
      </c>
      <c r="G96" s="97" t="s">
        <v>188</v>
      </c>
      <c r="H96" s="96"/>
      <c r="I96" s="95"/>
      <c r="J96" s="96"/>
      <c r="K96" s="98">
        <f>SUBTOTAL(9,K97:K101)</f>
        <v>0</v>
      </c>
      <c r="L96" s="99">
        <f>SUBTOTAL(9,L97:L101)</f>
        <v>0</v>
      </c>
      <c r="M96" s="99">
        <f>SUBTOTAL(9,M97:M101)</f>
        <v>0</v>
      </c>
      <c r="N96" s="99">
        <f>SUBTOTAL(9,N97:N101)</f>
        <v>0</v>
      </c>
      <c r="O96" s="99">
        <f>SUBTOTAL(9,O97:O101)</f>
        <v>0</v>
      </c>
      <c r="P96" s="100">
        <f>SUMPRODUCT(P97:P101,H97:H101)</f>
        <v>0</v>
      </c>
      <c r="Q96" s="100">
        <f>SUMPRODUCT(Q97:Q101,H97:H101)</f>
        <v>0</v>
      </c>
      <c r="R96" s="100">
        <f>SUMPRODUCT(R97:R101,H97:H101)</f>
        <v>0</v>
      </c>
      <c r="S96" s="101">
        <f>SUMPRODUCT(S97:S101,K97:K101)/100</f>
        <v>0</v>
      </c>
      <c r="T96" s="101">
        <f>K96+S96</f>
        <v>0</v>
      </c>
      <c r="U96" s="92"/>
    </row>
    <row r="97" spans="1:21" ht="12.75" outlineLevel="2">
      <c r="A97" s="3"/>
      <c r="B97" s="109"/>
      <c r="C97" s="110"/>
      <c r="D97" s="111"/>
      <c r="E97" s="112" t="s">
        <v>216</v>
      </c>
      <c r="F97" s="113"/>
      <c r="G97" s="114"/>
      <c r="H97" s="113"/>
      <c r="I97" s="111"/>
      <c r="J97" s="113"/>
      <c r="K97" s="115"/>
      <c r="L97" s="116"/>
      <c r="M97" s="116"/>
      <c r="N97" s="116"/>
      <c r="O97" s="116"/>
      <c r="P97" s="117"/>
      <c r="Q97" s="117"/>
      <c r="R97" s="117"/>
      <c r="S97" s="118"/>
      <c r="T97" s="118"/>
      <c r="U97" s="92"/>
    </row>
    <row r="98" spans="1:21" ht="12.75" outlineLevel="2">
      <c r="A98" s="3"/>
      <c r="B98" s="92"/>
      <c r="C98" s="92"/>
      <c r="D98" s="119" t="s">
        <v>6</v>
      </c>
      <c r="E98" s="120">
        <v>1</v>
      </c>
      <c r="F98" s="121" t="s">
        <v>117</v>
      </c>
      <c r="G98" s="122" t="s">
        <v>212</v>
      </c>
      <c r="H98" s="123">
        <v>597.704</v>
      </c>
      <c r="I98" s="124" t="s">
        <v>9</v>
      </c>
      <c r="J98" s="125"/>
      <c r="K98" s="126">
        <f>H98*J98</f>
        <v>0</v>
      </c>
      <c r="L98" s="127">
        <f>IF(D98="S",K98,"")</f>
      </c>
      <c r="M98" s="128">
        <f>IF(OR(D98="P",D98="U"),K98,"")</f>
        <v>0</v>
      </c>
      <c r="N98" s="128">
        <f>IF(D98="H",K98,"")</f>
      </c>
      <c r="O98" s="128">
        <f>IF(D98="V",K98,"")</f>
      </c>
      <c r="P98" s="129">
        <v>0</v>
      </c>
      <c r="Q98" s="129">
        <v>0</v>
      </c>
      <c r="R98" s="129">
        <v>0</v>
      </c>
      <c r="S98" s="130">
        <v>20</v>
      </c>
      <c r="T98" s="131">
        <f>K98*(S98+100)/100</f>
        <v>0</v>
      </c>
      <c r="U98" s="132"/>
    </row>
    <row r="99" spans="1:21" ht="12.75" outlineLevel="2">
      <c r="A99" s="3"/>
      <c r="B99" s="92"/>
      <c r="C99" s="92"/>
      <c r="D99" s="119" t="s">
        <v>6</v>
      </c>
      <c r="E99" s="120">
        <v>2</v>
      </c>
      <c r="F99" s="121" t="s">
        <v>118</v>
      </c>
      <c r="G99" s="122" t="s">
        <v>258</v>
      </c>
      <c r="H99" s="123">
        <v>5379.335999999999</v>
      </c>
      <c r="I99" s="124" t="s">
        <v>9</v>
      </c>
      <c r="J99" s="125"/>
      <c r="K99" s="126">
        <f>H99*J99</f>
        <v>0</v>
      </c>
      <c r="L99" s="127">
        <f>IF(D99="S",K99,"")</f>
      </c>
      <c r="M99" s="128">
        <f>IF(OR(D99="P",D99="U"),K99,"")</f>
        <v>0</v>
      </c>
      <c r="N99" s="128">
        <f>IF(D99="H",K99,"")</f>
      </c>
      <c r="O99" s="128">
        <f>IF(D99="V",K99,"")</f>
      </c>
      <c r="P99" s="129">
        <v>0</v>
      </c>
      <c r="Q99" s="129">
        <v>0</v>
      </c>
      <c r="R99" s="129">
        <v>0</v>
      </c>
      <c r="S99" s="130">
        <v>20</v>
      </c>
      <c r="T99" s="131">
        <f>K99*(S99+100)/100</f>
        <v>0</v>
      </c>
      <c r="U99" s="132"/>
    </row>
    <row r="100" spans="1:21" s="108" customFormat="1" ht="11.25" outlineLevel="2">
      <c r="A100" s="102"/>
      <c r="B100" s="102"/>
      <c r="C100" s="102"/>
      <c r="D100" s="102"/>
      <c r="E100" s="102"/>
      <c r="F100" s="102"/>
      <c r="G100" s="103" t="s">
        <v>146</v>
      </c>
      <c r="H100" s="102"/>
      <c r="I100" s="104"/>
      <c r="J100" s="102"/>
      <c r="K100" s="102"/>
      <c r="L100" s="105"/>
      <c r="M100" s="105"/>
      <c r="N100" s="105"/>
      <c r="O100" s="105"/>
      <c r="P100" s="106"/>
      <c r="Q100" s="102"/>
      <c r="R100" s="102"/>
      <c r="S100" s="107"/>
      <c r="T100" s="107"/>
      <c r="U100" s="102"/>
    </row>
    <row r="101" spans="1:21" ht="25.5" outlineLevel="2">
      <c r="A101" s="3"/>
      <c r="B101" s="92"/>
      <c r="C101" s="92"/>
      <c r="D101" s="119" t="s">
        <v>6</v>
      </c>
      <c r="E101" s="120">
        <v>3</v>
      </c>
      <c r="F101" s="121" t="s">
        <v>119</v>
      </c>
      <c r="G101" s="122" t="s">
        <v>269</v>
      </c>
      <c r="H101" s="123">
        <v>597.704</v>
      </c>
      <c r="I101" s="124" t="s">
        <v>9</v>
      </c>
      <c r="J101" s="125"/>
      <c r="K101" s="126">
        <f>H101*J101</f>
        <v>0</v>
      </c>
      <c r="L101" s="127">
        <f>IF(D101="S",K101,"")</f>
      </c>
      <c r="M101" s="128">
        <f>IF(OR(D101="P",D101="U"),K101,"")</f>
        <v>0</v>
      </c>
      <c r="N101" s="128">
        <f>IF(D101="H",K101,"")</f>
      </c>
      <c r="O101" s="128">
        <f>IF(D101="V",K101,"")</f>
      </c>
      <c r="P101" s="129">
        <v>0</v>
      </c>
      <c r="Q101" s="129">
        <v>0</v>
      </c>
      <c r="R101" s="129">
        <v>0</v>
      </c>
      <c r="S101" s="130">
        <v>20</v>
      </c>
      <c r="T101" s="131">
        <f>K101*(S101+100)/100</f>
        <v>0</v>
      </c>
      <c r="U101" s="132"/>
    </row>
    <row r="102" spans="1:21" ht="12.75" outlineLevel="1">
      <c r="A102" s="3"/>
      <c r="B102" s="93"/>
      <c r="C102" s="94" t="s">
        <v>25</v>
      </c>
      <c r="D102" s="95" t="s">
        <v>3</v>
      </c>
      <c r="E102" s="96"/>
      <c r="F102" s="96" t="s">
        <v>33</v>
      </c>
      <c r="G102" s="97" t="s">
        <v>177</v>
      </c>
      <c r="H102" s="96"/>
      <c r="I102" s="95"/>
      <c r="J102" s="96"/>
      <c r="K102" s="98">
        <f>SUBTOTAL(9,K103:K104)</f>
        <v>0</v>
      </c>
      <c r="L102" s="99">
        <f>SUBTOTAL(9,L103:L104)</f>
        <v>0</v>
      </c>
      <c r="M102" s="99">
        <f>SUBTOTAL(9,M103:M104)</f>
        <v>0</v>
      </c>
      <c r="N102" s="99">
        <f>SUBTOTAL(9,N103:N104)</f>
        <v>0</v>
      </c>
      <c r="O102" s="99">
        <f>SUBTOTAL(9,O103:O104)</f>
        <v>0</v>
      </c>
      <c r="P102" s="100">
        <f>SUMPRODUCT(P103:P104,H103:H104)</f>
        <v>0</v>
      </c>
      <c r="Q102" s="100">
        <f>SUMPRODUCT(Q103:Q104,H103:H104)</f>
        <v>0</v>
      </c>
      <c r="R102" s="100">
        <f>SUMPRODUCT(R103:R104,H103:H104)</f>
        <v>0</v>
      </c>
      <c r="S102" s="101">
        <f>SUMPRODUCT(S103:S104,K103:K104)/100</f>
        <v>0</v>
      </c>
      <c r="T102" s="101">
        <f>K102+S102</f>
        <v>0</v>
      </c>
      <c r="U102" s="92"/>
    </row>
    <row r="103" spans="1:21" ht="12.75" outlineLevel="2">
      <c r="A103" s="3"/>
      <c r="B103" s="109"/>
      <c r="C103" s="110"/>
      <c r="D103" s="111"/>
      <c r="E103" s="112" t="s">
        <v>216</v>
      </c>
      <c r="F103" s="113"/>
      <c r="G103" s="114"/>
      <c r="H103" s="113"/>
      <c r="I103" s="111"/>
      <c r="J103" s="113"/>
      <c r="K103" s="115"/>
      <c r="L103" s="116"/>
      <c r="M103" s="116"/>
      <c r="N103" s="116"/>
      <c r="O103" s="116"/>
      <c r="P103" s="117"/>
      <c r="Q103" s="117"/>
      <c r="R103" s="117"/>
      <c r="S103" s="118"/>
      <c r="T103" s="118"/>
      <c r="U103" s="92"/>
    </row>
    <row r="104" spans="1:21" ht="12.75" outlineLevel="2">
      <c r="A104" s="3"/>
      <c r="B104" s="92"/>
      <c r="C104" s="92"/>
      <c r="D104" s="119" t="s">
        <v>6</v>
      </c>
      <c r="E104" s="120">
        <v>1</v>
      </c>
      <c r="F104" s="121" t="s">
        <v>120</v>
      </c>
      <c r="G104" s="122" t="s">
        <v>251</v>
      </c>
      <c r="H104" s="123">
        <v>675.2225005500001</v>
      </c>
      <c r="I104" s="124" t="s">
        <v>9</v>
      </c>
      <c r="J104" s="125"/>
      <c r="K104" s="126">
        <f>H104*J104</f>
        <v>0</v>
      </c>
      <c r="L104" s="127">
        <f>IF(D104="S",K104,"")</f>
      </c>
      <c r="M104" s="128">
        <f>IF(OR(D104="P",D104="U"),K104,"")</f>
        <v>0</v>
      </c>
      <c r="N104" s="128">
        <f>IF(D104="H",K104,"")</f>
      </c>
      <c r="O104" s="128">
        <f>IF(D104="V",K104,"")</f>
      </c>
      <c r="P104" s="129">
        <v>0</v>
      </c>
      <c r="Q104" s="129">
        <v>0</v>
      </c>
      <c r="R104" s="129">
        <v>0</v>
      </c>
      <c r="S104" s="130">
        <v>20</v>
      </c>
      <c r="T104" s="131">
        <f>K104*(S104+100)/100</f>
        <v>0</v>
      </c>
      <c r="U104" s="132"/>
    </row>
    <row r="105" spans="1:21" ht="12.75" outlineLevel="1">
      <c r="A105" s="3"/>
      <c r="B105" s="93"/>
      <c r="C105" s="94" t="s">
        <v>26</v>
      </c>
      <c r="D105" s="95" t="s">
        <v>3</v>
      </c>
      <c r="E105" s="96"/>
      <c r="F105" s="96" t="s">
        <v>37</v>
      </c>
      <c r="G105" s="97" t="s">
        <v>136</v>
      </c>
      <c r="H105" s="96"/>
      <c r="I105" s="95"/>
      <c r="J105" s="96"/>
      <c r="K105" s="98">
        <f>SUBTOTAL(9,K106:K114)</f>
        <v>0</v>
      </c>
      <c r="L105" s="99">
        <f>SUBTOTAL(9,L106:L114)</f>
        <v>0</v>
      </c>
      <c r="M105" s="99">
        <f>SUBTOTAL(9,M106:M114)</f>
        <v>0</v>
      </c>
      <c r="N105" s="99">
        <f>SUBTOTAL(9,N106:N114)</f>
        <v>0</v>
      </c>
      <c r="O105" s="99">
        <f>SUBTOTAL(9,O106:O114)</f>
        <v>0</v>
      </c>
      <c r="P105" s="100">
        <f>SUMPRODUCT(P106:P114,H106:H114)</f>
        <v>6.3552</v>
      </c>
      <c r="Q105" s="100">
        <f>SUMPRODUCT(Q106:Q114,H106:H114)</f>
        <v>0</v>
      </c>
      <c r="R105" s="100">
        <f>SUMPRODUCT(R106:R114,H106:H114)</f>
        <v>0</v>
      </c>
      <c r="S105" s="101">
        <f>SUMPRODUCT(S106:S114,K106:K114)/100</f>
        <v>0</v>
      </c>
      <c r="T105" s="101">
        <f>K105+S105</f>
        <v>0</v>
      </c>
      <c r="U105" s="92"/>
    </row>
    <row r="106" spans="1:21" ht="12.75" outlineLevel="2">
      <c r="A106" s="3"/>
      <c r="B106" s="109"/>
      <c r="C106" s="110"/>
      <c r="D106" s="111"/>
      <c r="E106" s="112" t="s">
        <v>216</v>
      </c>
      <c r="F106" s="113"/>
      <c r="G106" s="114"/>
      <c r="H106" s="113"/>
      <c r="I106" s="111"/>
      <c r="J106" s="113"/>
      <c r="K106" s="115"/>
      <c r="L106" s="116"/>
      <c r="M106" s="116"/>
      <c r="N106" s="116"/>
      <c r="O106" s="116"/>
      <c r="P106" s="117"/>
      <c r="Q106" s="117"/>
      <c r="R106" s="117"/>
      <c r="S106" s="118"/>
      <c r="T106" s="118"/>
      <c r="U106" s="92"/>
    </row>
    <row r="107" spans="1:21" ht="12.75" outlineLevel="2">
      <c r="A107" s="3"/>
      <c r="B107" s="92"/>
      <c r="C107" s="92"/>
      <c r="D107" s="119" t="s">
        <v>4</v>
      </c>
      <c r="E107" s="120">
        <v>1</v>
      </c>
      <c r="F107" s="121" t="s">
        <v>109</v>
      </c>
      <c r="G107" s="122" t="s">
        <v>264</v>
      </c>
      <c r="H107" s="123">
        <v>15</v>
      </c>
      <c r="I107" s="124" t="s">
        <v>39</v>
      </c>
      <c r="J107" s="125"/>
      <c r="K107" s="126">
        <f>H107*J107</f>
        <v>0</v>
      </c>
      <c r="L107" s="127">
        <f>IF(D107="S",K107,"")</f>
      </c>
      <c r="M107" s="128">
        <f>IF(OR(D107="P",D107="U"),K107,"")</f>
        <v>0</v>
      </c>
      <c r="N107" s="128">
        <f>IF(D107="H",K107,"")</f>
      </c>
      <c r="O107" s="128">
        <f>IF(D107="V",K107,"")</f>
      </c>
      <c r="P107" s="129">
        <v>0.42368</v>
      </c>
      <c r="Q107" s="129">
        <v>0</v>
      </c>
      <c r="R107" s="129">
        <v>0</v>
      </c>
      <c r="S107" s="130">
        <v>20</v>
      </c>
      <c r="T107" s="131">
        <f>K107*(S107+100)/100</f>
        <v>0</v>
      </c>
      <c r="U107" s="132"/>
    </row>
    <row r="108" spans="1:21" ht="12.75" outlineLevel="2">
      <c r="A108" s="3"/>
      <c r="B108" s="92"/>
      <c r="C108" s="92"/>
      <c r="D108" s="119" t="s">
        <v>4</v>
      </c>
      <c r="E108" s="120">
        <v>2</v>
      </c>
      <c r="F108" s="121" t="s">
        <v>143</v>
      </c>
      <c r="G108" s="122" t="s">
        <v>215</v>
      </c>
      <c r="H108" s="123">
        <v>15</v>
      </c>
      <c r="I108" s="124" t="s">
        <v>39</v>
      </c>
      <c r="J108" s="125"/>
      <c r="K108" s="126">
        <f>H108*J108</f>
        <v>0</v>
      </c>
      <c r="L108" s="127">
        <f>IF(D108="S",K108,"")</f>
      </c>
      <c r="M108" s="128">
        <f>IF(OR(D108="P",D108="U"),K108,"")</f>
        <v>0</v>
      </c>
      <c r="N108" s="128">
        <f>IF(D108="H",K108,"")</f>
      </c>
      <c r="O108" s="128">
        <f>IF(D108="V",K108,"")</f>
      </c>
      <c r="P108" s="129">
        <v>0</v>
      </c>
      <c r="Q108" s="129">
        <v>0</v>
      </c>
      <c r="R108" s="129">
        <v>0</v>
      </c>
      <c r="S108" s="130">
        <v>20</v>
      </c>
      <c r="T108" s="131">
        <f>K108*(S108+100)/100</f>
        <v>0</v>
      </c>
      <c r="U108" s="132"/>
    </row>
    <row r="109" spans="1:21" ht="12.75" outlineLevel="2">
      <c r="A109" s="3"/>
      <c r="B109" s="92"/>
      <c r="C109" s="92"/>
      <c r="D109" s="119" t="s">
        <v>4</v>
      </c>
      <c r="E109" s="120">
        <v>3</v>
      </c>
      <c r="F109" s="121" t="s">
        <v>54</v>
      </c>
      <c r="G109" s="122" t="s">
        <v>241</v>
      </c>
      <c r="H109" s="123">
        <v>1</v>
      </c>
      <c r="I109" s="124" t="s">
        <v>53</v>
      </c>
      <c r="J109" s="125"/>
      <c r="K109" s="126">
        <f>H109*J109</f>
        <v>0</v>
      </c>
      <c r="L109" s="127">
        <f>IF(D109="S",K109,"")</f>
      </c>
      <c r="M109" s="128">
        <f>IF(OR(D109="P",D109="U"),K109,"")</f>
        <v>0</v>
      </c>
      <c r="N109" s="128">
        <f>IF(D109="H",K109,"")</f>
      </c>
      <c r="O109" s="128">
        <f>IF(D109="V",K109,"")</f>
      </c>
      <c r="P109" s="129">
        <v>0</v>
      </c>
      <c r="Q109" s="129">
        <v>0</v>
      </c>
      <c r="R109" s="129">
        <v>0</v>
      </c>
      <c r="S109" s="130">
        <v>20</v>
      </c>
      <c r="T109" s="131">
        <f>K109*(S109+100)/100</f>
        <v>0</v>
      </c>
      <c r="U109" s="132"/>
    </row>
    <row r="110" spans="1:21" s="108" customFormat="1" ht="11.25" outlineLevel="2">
      <c r="A110" s="102"/>
      <c r="B110" s="102"/>
      <c r="C110" s="102"/>
      <c r="D110" s="102"/>
      <c r="E110" s="102"/>
      <c r="F110" s="102"/>
      <c r="G110" s="103" t="s">
        <v>168</v>
      </c>
      <c r="H110" s="102"/>
      <c r="I110" s="104"/>
      <c r="J110" s="102"/>
      <c r="K110" s="102"/>
      <c r="L110" s="105"/>
      <c r="M110" s="105"/>
      <c r="N110" s="105"/>
      <c r="O110" s="105"/>
      <c r="P110" s="106"/>
      <c r="Q110" s="102"/>
      <c r="R110" s="102"/>
      <c r="S110" s="107"/>
      <c r="T110" s="107"/>
      <c r="U110" s="102"/>
    </row>
    <row r="111" spans="1:21" ht="12.75" outlineLevel="2">
      <c r="A111" s="3"/>
      <c r="B111" s="92"/>
      <c r="C111" s="92"/>
      <c r="D111" s="119" t="s">
        <v>4</v>
      </c>
      <c r="E111" s="120">
        <v>4</v>
      </c>
      <c r="F111" s="121" t="s">
        <v>55</v>
      </c>
      <c r="G111" s="122" t="s">
        <v>178</v>
      </c>
      <c r="H111" s="123">
        <v>1</v>
      </c>
      <c r="I111" s="124" t="s">
        <v>53</v>
      </c>
      <c r="J111" s="125"/>
      <c r="K111" s="126">
        <f>H111*J111</f>
        <v>0</v>
      </c>
      <c r="L111" s="127">
        <f>IF(D111="S",K111,"")</f>
      </c>
      <c r="M111" s="128">
        <f>IF(OR(D111="P",D111="U"),K111,"")</f>
        <v>0</v>
      </c>
      <c r="N111" s="128">
        <f>IF(D111="H",K111,"")</f>
      </c>
      <c r="O111" s="128">
        <f>IF(D111="V",K111,"")</f>
      </c>
      <c r="P111" s="129">
        <v>0</v>
      </c>
      <c r="Q111" s="129">
        <v>0</v>
      </c>
      <c r="R111" s="129">
        <v>0</v>
      </c>
      <c r="S111" s="130">
        <v>20</v>
      </c>
      <c r="T111" s="131">
        <f>K111*(S111+100)/100</f>
        <v>0</v>
      </c>
      <c r="U111" s="132"/>
    </row>
    <row r="112" spans="1:21" s="108" customFormat="1" ht="11.25" outlineLevel="2">
      <c r="A112" s="102"/>
      <c r="B112" s="102"/>
      <c r="C112" s="102"/>
      <c r="D112" s="102"/>
      <c r="E112" s="102"/>
      <c r="F112" s="102"/>
      <c r="G112" s="103" t="s">
        <v>168</v>
      </c>
      <c r="H112" s="102"/>
      <c r="I112" s="104"/>
      <c r="J112" s="102"/>
      <c r="K112" s="102"/>
      <c r="L112" s="105"/>
      <c r="M112" s="105"/>
      <c r="N112" s="105"/>
      <c r="O112" s="105"/>
      <c r="P112" s="106"/>
      <c r="Q112" s="102"/>
      <c r="R112" s="102"/>
      <c r="S112" s="107"/>
      <c r="T112" s="107"/>
      <c r="U112" s="102"/>
    </row>
    <row r="113" spans="1:21" ht="12.75" outlineLevel="2">
      <c r="A113" s="3"/>
      <c r="B113" s="92"/>
      <c r="C113" s="92"/>
      <c r="D113" s="119" t="s">
        <v>4</v>
      </c>
      <c r="E113" s="120">
        <v>5</v>
      </c>
      <c r="F113" s="121" t="s">
        <v>56</v>
      </c>
      <c r="G113" s="122" t="s">
        <v>211</v>
      </c>
      <c r="H113" s="123">
        <v>1</v>
      </c>
      <c r="I113" s="124" t="s">
        <v>53</v>
      </c>
      <c r="J113" s="125"/>
      <c r="K113" s="126">
        <f>H113*J113</f>
        <v>0</v>
      </c>
      <c r="L113" s="127">
        <f>IF(D113="S",K113,"")</f>
      </c>
      <c r="M113" s="128">
        <f>IF(OR(D113="P",D113="U"),K113,"")</f>
        <v>0</v>
      </c>
      <c r="N113" s="128">
        <f>IF(D113="H",K113,"")</f>
      </c>
      <c r="O113" s="128">
        <f>IF(D113="V",K113,"")</f>
      </c>
      <c r="P113" s="129">
        <v>0</v>
      </c>
      <c r="Q113" s="129">
        <v>0</v>
      </c>
      <c r="R113" s="129">
        <v>0</v>
      </c>
      <c r="S113" s="130">
        <v>20</v>
      </c>
      <c r="T113" s="131">
        <f>K113*(S113+100)/100</f>
        <v>0</v>
      </c>
      <c r="U113" s="132"/>
    </row>
    <row r="114" spans="1:21" s="108" customFormat="1" ht="11.25" outlineLevel="2">
      <c r="A114" s="102"/>
      <c r="B114" s="102"/>
      <c r="C114" s="102"/>
      <c r="D114" s="102"/>
      <c r="E114" s="102"/>
      <c r="F114" s="102"/>
      <c r="G114" s="103" t="s">
        <v>168</v>
      </c>
      <c r="H114" s="102"/>
      <c r="I114" s="104"/>
      <c r="J114" s="102"/>
      <c r="K114" s="102"/>
      <c r="L114" s="105"/>
      <c r="M114" s="105"/>
      <c r="N114" s="105"/>
      <c r="O114" s="105"/>
      <c r="P114" s="106"/>
      <c r="Q114" s="102"/>
      <c r="R114" s="102"/>
      <c r="S114" s="107"/>
      <c r="T114" s="107"/>
      <c r="U114" s="102"/>
    </row>
    <row r="115" spans="1:21" ht="12.75" outlineLevel="1">
      <c r="A115" s="3"/>
      <c r="B115" s="93"/>
      <c r="C115" s="94" t="s">
        <v>27</v>
      </c>
      <c r="D115" s="95" t="s">
        <v>3</v>
      </c>
      <c r="E115" s="96"/>
      <c r="F115" s="96" t="s">
        <v>37</v>
      </c>
      <c r="G115" s="97" t="s">
        <v>151</v>
      </c>
      <c r="H115" s="96"/>
      <c r="I115" s="95"/>
      <c r="J115" s="96"/>
      <c r="K115" s="98">
        <f>SUBTOTAL(9,K116:K120)</f>
        <v>0</v>
      </c>
      <c r="L115" s="99">
        <f>SUBTOTAL(9,L116:L120)</f>
        <v>0</v>
      </c>
      <c r="M115" s="99">
        <f>SUBTOTAL(9,M116:M120)</f>
        <v>0</v>
      </c>
      <c r="N115" s="99">
        <f>SUBTOTAL(9,N116:N120)</f>
        <v>0</v>
      </c>
      <c r="O115" s="99">
        <f>SUBTOTAL(9,O116:O120)</f>
        <v>0</v>
      </c>
      <c r="P115" s="100">
        <f>SUMPRODUCT(P116:P120,H116:H120)</f>
        <v>0.1243</v>
      </c>
      <c r="Q115" s="100">
        <f>SUMPRODUCT(Q116:Q120,H116:H120)</f>
        <v>0</v>
      </c>
      <c r="R115" s="100">
        <f>SUMPRODUCT(R116:R120,H116:H120)</f>
        <v>0</v>
      </c>
      <c r="S115" s="101">
        <f>SUMPRODUCT(S116:S120,K116:K120)/100</f>
        <v>0</v>
      </c>
      <c r="T115" s="101">
        <f>K115+S115</f>
        <v>0</v>
      </c>
      <c r="U115" s="92"/>
    </row>
    <row r="116" spans="1:21" ht="12.75" outlineLevel="2">
      <c r="A116" s="3"/>
      <c r="B116" s="109"/>
      <c r="C116" s="110"/>
      <c r="D116" s="111"/>
      <c r="E116" s="112" t="s">
        <v>216</v>
      </c>
      <c r="F116" s="113"/>
      <c r="G116" s="114"/>
      <c r="H116" s="113"/>
      <c r="I116" s="111"/>
      <c r="J116" s="113"/>
      <c r="K116" s="115"/>
      <c r="L116" s="116"/>
      <c r="M116" s="116"/>
      <c r="N116" s="116"/>
      <c r="O116" s="116"/>
      <c r="P116" s="117"/>
      <c r="Q116" s="117"/>
      <c r="R116" s="117"/>
      <c r="S116" s="118"/>
      <c r="T116" s="118"/>
      <c r="U116" s="92"/>
    </row>
    <row r="117" spans="1:21" ht="25.5" outlineLevel="2">
      <c r="A117" s="3"/>
      <c r="B117" s="92"/>
      <c r="C117" s="92"/>
      <c r="D117" s="119" t="s">
        <v>4</v>
      </c>
      <c r="E117" s="120">
        <v>1</v>
      </c>
      <c r="F117" s="121" t="s">
        <v>108</v>
      </c>
      <c r="G117" s="122" t="s">
        <v>285</v>
      </c>
      <c r="H117" s="123">
        <v>110</v>
      </c>
      <c r="I117" s="124" t="s">
        <v>12</v>
      </c>
      <c r="J117" s="125"/>
      <c r="K117" s="126">
        <f>H117*J117</f>
        <v>0</v>
      </c>
      <c r="L117" s="127">
        <f>IF(D117="S",K117,"")</f>
      </c>
      <c r="M117" s="128">
        <f>IF(OR(D117="P",D117="U"),K117,"")</f>
        <v>0</v>
      </c>
      <c r="N117" s="128">
        <f>IF(D117="H",K117,"")</f>
      </c>
      <c r="O117" s="128">
        <f>IF(D117="V",K117,"")</f>
      </c>
      <c r="P117" s="129">
        <v>0.00083</v>
      </c>
      <c r="Q117" s="129">
        <v>0</v>
      </c>
      <c r="R117" s="129">
        <v>0</v>
      </c>
      <c r="S117" s="130">
        <v>20</v>
      </c>
      <c r="T117" s="131">
        <f>K117*(S117+100)/100</f>
        <v>0</v>
      </c>
      <c r="U117" s="132"/>
    </row>
    <row r="118" spans="1:21" s="108" customFormat="1" ht="11.25" outlineLevel="2">
      <c r="A118" s="102"/>
      <c r="B118" s="102"/>
      <c r="C118" s="102"/>
      <c r="D118" s="102"/>
      <c r="E118" s="102"/>
      <c r="F118" s="102"/>
      <c r="G118" s="103" t="s">
        <v>208</v>
      </c>
      <c r="H118" s="102"/>
      <c r="I118" s="104"/>
      <c r="J118" s="102"/>
      <c r="K118" s="102"/>
      <c r="L118" s="105"/>
      <c r="M118" s="105"/>
      <c r="N118" s="105"/>
      <c r="O118" s="105"/>
      <c r="P118" s="106"/>
      <c r="Q118" s="102"/>
      <c r="R118" s="102"/>
      <c r="S118" s="107"/>
      <c r="T118" s="107"/>
      <c r="U118" s="102"/>
    </row>
    <row r="119" spans="1:21" ht="12.75" outlineLevel="2">
      <c r="A119" s="3"/>
      <c r="B119" s="92"/>
      <c r="C119" s="92"/>
      <c r="D119" s="119" t="s">
        <v>4</v>
      </c>
      <c r="E119" s="120">
        <v>2</v>
      </c>
      <c r="F119" s="121" t="s">
        <v>106</v>
      </c>
      <c r="G119" s="122" t="s">
        <v>261</v>
      </c>
      <c r="H119" s="123">
        <v>110</v>
      </c>
      <c r="I119" s="124" t="s">
        <v>12</v>
      </c>
      <c r="J119" s="125"/>
      <c r="K119" s="126">
        <f>H119*J119</f>
        <v>0</v>
      </c>
      <c r="L119" s="127">
        <f>IF(D119="S",K119,"")</f>
      </c>
      <c r="M119" s="128">
        <f>IF(OR(D119="P",D119="U"),K119,"")</f>
        <v>0</v>
      </c>
      <c r="N119" s="128">
        <f>IF(D119="H",K119,"")</f>
      </c>
      <c r="O119" s="128">
        <f>IF(D119="V",K119,"")</f>
      </c>
      <c r="P119" s="129">
        <v>0</v>
      </c>
      <c r="Q119" s="129">
        <v>0</v>
      </c>
      <c r="R119" s="129">
        <v>0</v>
      </c>
      <c r="S119" s="130">
        <v>20</v>
      </c>
      <c r="T119" s="131">
        <f>K119*(S119+100)/100</f>
        <v>0</v>
      </c>
      <c r="U119" s="132"/>
    </row>
    <row r="120" spans="1:21" ht="12.75" outlineLevel="2">
      <c r="A120" s="3"/>
      <c r="B120" s="92"/>
      <c r="C120" s="92"/>
      <c r="D120" s="119" t="s">
        <v>4</v>
      </c>
      <c r="E120" s="120">
        <v>3</v>
      </c>
      <c r="F120" s="121" t="s">
        <v>107</v>
      </c>
      <c r="G120" s="122" t="s">
        <v>259</v>
      </c>
      <c r="H120" s="123">
        <v>110</v>
      </c>
      <c r="I120" s="124" t="s">
        <v>12</v>
      </c>
      <c r="J120" s="125"/>
      <c r="K120" s="126">
        <f>H120*J120</f>
        <v>0</v>
      </c>
      <c r="L120" s="127">
        <f>IF(D120="S",K120,"")</f>
      </c>
      <c r="M120" s="128">
        <f>IF(OR(D120="P",D120="U"),K120,"")</f>
        <v>0</v>
      </c>
      <c r="N120" s="128">
        <f>IF(D120="H",K120,"")</f>
      </c>
      <c r="O120" s="128">
        <f>IF(D120="V",K120,"")</f>
      </c>
      <c r="P120" s="129">
        <v>0.0002999999999999999</v>
      </c>
      <c r="Q120" s="129">
        <v>0</v>
      </c>
      <c r="R120" s="129">
        <v>0</v>
      </c>
      <c r="S120" s="130">
        <v>20</v>
      </c>
      <c r="T120" s="131">
        <f>K120*(S120+100)/100</f>
        <v>0</v>
      </c>
      <c r="U120" s="132"/>
    </row>
    <row r="121" spans="1:21" ht="12.75" outlineLevel="1">
      <c r="A121" s="3"/>
      <c r="B121" s="93"/>
      <c r="C121" s="94" t="s">
        <v>28</v>
      </c>
      <c r="D121" s="95" t="s">
        <v>3</v>
      </c>
      <c r="E121" s="96"/>
      <c r="F121" s="96" t="s">
        <v>33</v>
      </c>
      <c r="G121" s="97" t="s">
        <v>164</v>
      </c>
      <c r="H121" s="96"/>
      <c r="I121" s="95"/>
      <c r="J121" s="96"/>
      <c r="K121" s="98">
        <f>SUBTOTAL(9,K122:K125)</f>
        <v>0</v>
      </c>
      <c r="L121" s="99">
        <f>SUBTOTAL(9,L122:L125)</f>
        <v>0</v>
      </c>
      <c r="M121" s="99">
        <f>SUBTOTAL(9,M122:M125)</f>
        <v>0</v>
      </c>
      <c r="N121" s="99">
        <f>SUBTOTAL(9,N122:N125)</f>
        <v>0</v>
      </c>
      <c r="O121" s="99">
        <f>SUBTOTAL(9,O122:O125)</f>
        <v>0</v>
      </c>
      <c r="P121" s="100">
        <f>SUMPRODUCT(P122:P125,H122:H125)</f>
        <v>0.0427</v>
      </c>
      <c r="Q121" s="100">
        <f>SUMPRODUCT(Q122:Q125,H122:H125)</f>
        <v>0</v>
      </c>
      <c r="R121" s="100">
        <f>SUMPRODUCT(R122:R125,H122:H125)</f>
        <v>0</v>
      </c>
      <c r="S121" s="101">
        <f>SUMPRODUCT(S122:S125,K122:K125)/100</f>
        <v>0</v>
      </c>
      <c r="T121" s="101">
        <f>K121+S121</f>
        <v>0</v>
      </c>
      <c r="U121" s="92"/>
    </row>
    <row r="122" spans="1:21" ht="12.75" outlineLevel="2">
      <c r="A122" s="3"/>
      <c r="B122" s="109"/>
      <c r="C122" s="110"/>
      <c r="D122" s="111"/>
      <c r="E122" s="112" t="s">
        <v>216</v>
      </c>
      <c r="F122" s="113"/>
      <c r="G122" s="114"/>
      <c r="H122" s="113"/>
      <c r="I122" s="111"/>
      <c r="J122" s="113"/>
      <c r="K122" s="115"/>
      <c r="L122" s="116"/>
      <c r="M122" s="116"/>
      <c r="N122" s="116"/>
      <c r="O122" s="116"/>
      <c r="P122" s="117"/>
      <c r="Q122" s="117"/>
      <c r="R122" s="117"/>
      <c r="S122" s="118"/>
      <c r="T122" s="118"/>
      <c r="U122" s="92"/>
    </row>
    <row r="123" spans="1:21" ht="25.5" outlineLevel="2">
      <c r="A123" s="3"/>
      <c r="B123" s="92"/>
      <c r="C123" s="92"/>
      <c r="D123" s="119" t="s">
        <v>4</v>
      </c>
      <c r="E123" s="120">
        <v>1</v>
      </c>
      <c r="F123" s="121" t="s">
        <v>112</v>
      </c>
      <c r="G123" s="122" t="s">
        <v>276</v>
      </c>
      <c r="H123" s="123">
        <v>7</v>
      </c>
      <c r="I123" s="124" t="s">
        <v>39</v>
      </c>
      <c r="J123" s="125"/>
      <c r="K123" s="126">
        <f>H123*J123</f>
        <v>0</v>
      </c>
      <c r="L123" s="127">
        <f>IF(D123="S",K123,"")</f>
      </c>
      <c r="M123" s="128">
        <f>IF(OR(D123="P",D123="U"),K123,"")</f>
        <v>0</v>
      </c>
      <c r="N123" s="128">
        <f>IF(D123="H",K123,"")</f>
      </c>
      <c r="O123" s="128">
        <f>IF(D123="V",K123,"")</f>
      </c>
      <c r="P123" s="129">
        <v>0.00105</v>
      </c>
      <c r="Q123" s="129">
        <v>0</v>
      </c>
      <c r="R123" s="129">
        <v>0</v>
      </c>
      <c r="S123" s="130">
        <v>20</v>
      </c>
      <c r="T123" s="131">
        <f>K123*(S123+100)/100</f>
        <v>0</v>
      </c>
      <c r="U123" s="132"/>
    </row>
    <row r="124" spans="1:21" ht="12.75" outlineLevel="2">
      <c r="A124" s="3"/>
      <c r="B124" s="92"/>
      <c r="C124" s="92"/>
      <c r="D124" s="119" t="s">
        <v>5</v>
      </c>
      <c r="E124" s="120">
        <v>2</v>
      </c>
      <c r="F124" s="121" t="s">
        <v>65</v>
      </c>
      <c r="G124" s="122" t="s">
        <v>174</v>
      </c>
      <c r="H124" s="123">
        <v>7</v>
      </c>
      <c r="I124" s="124" t="s">
        <v>39</v>
      </c>
      <c r="J124" s="125"/>
      <c r="K124" s="126">
        <f>H124*J124</f>
        <v>0</v>
      </c>
      <c r="L124" s="127">
        <f>IF(D124="S",K124,"")</f>
        <v>0</v>
      </c>
      <c r="M124" s="128">
        <f>IF(OR(D124="P",D124="U"),K124,"")</f>
      </c>
      <c r="N124" s="128">
        <f>IF(D124="H",K124,"")</f>
      </c>
      <c r="O124" s="128">
        <f>IF(D124="V",K124,"")</f>
      </c>
      <c r="P124" s="129">
        <v>0.004</v>
      </c>
      <c r="Q124" s="129">
        <v>0</v>
      </c>
      <c r="R124" s="129">
        <v>0</v>
      </c>
      <c r="S124" s="130">
        <v>20</v>
      </c>
      <c r="T124" s="131">
        <f>K124*(S124+100)/100</f>
        <v>0</v>
      </c>
      <c r="U124" s="132"/>
    </row>
    <row r="125" spans="1:21" ht="25.5" outlineLevel="2">
      <c r="A125" s="3"/>
      <c r="B125" s="92"/>
      <c r="C125" s="92"/>
      <c r="D125" s="119" t="s">
        <v>4</v>
      </c>
      <c r="E125" s="120">
        <v>3</v>
      </c>
      <c r="F125" s="121" t="s">
        <v>111</v>
      </c>
      <c r="G125" s="122" t="s">
        <v>274</v>
      </c>
      <c r="H125" s="123">
        <v>7</v>
      </c>
      <c r="I125" s="124" t="s">
        <v>39</v>
      </c>
      <c r="J125" s="125"/>
      <c r="K125" s="126">
        <f>H125*J125</f>
        <v>0</v>
      </c>
      <c r="L125" s="127">
        <f>IF(D125="S",K125,"")</f>
      </c>
      <c r="M125" s="128">
        <f>IF(OR(D125="P",D125="U"),K125,"")</f>
        <v>0</v>
      </c>
      <c r="N125" s="128">
        <f>IF(D125="H",K125,"")</f>
      </c>
      <c r="O125" s="128">
        <f>IF(D125="V",K125,"")</f>
      </c>
      <c r="P125" s="129">
        <v>0.00105</v>
      </c>
      <c r="Q125" s="129">
        <v>0</v>
      </c>
      <c r="R125" s="129">
        <v>0</v>
      </c>
      <c r="S125" s="130">
        <v>20</v>
      </c>
      <c r="T125" s="131">
        <f>K125*(S125+100)/100</f>
        <v>0</v>
      </c>
      <c r="U125" s="132"/>
    </row>
    <row r="126" spans="1:21" ht="12.75" outlineLevel="1">
      <c r="A126" s="3"/>
      <c r="B126" s="93"/>
      <c r="C126" s="94" t="s">
        <v>29</v>
      </c>
      <c r="D126" s="95" t="s">
        <v>3</v>
      </c>
      <c r="E126" s="96"/>
      <c r="F126" s="96" t="s">
        <v>37</v>
      </c>
      <c r="G126" s="97" t="s">
        <v>169</v>
      </c>
      <c r="H126" s="96"/>
      <c r="I126" s="95"/>
      <c r="J126" s="96"/>
      <c r="K126" s="98">
        <f>SUBTOTAL(9,K127:K128)</f>
        <v>0</v>
      </c>
      <c r="L126" s="99">
        <f>SUBTOTAL(9,L127:L128)</f>
        <v>0</v>
      </c>
      <c r="M126" s="99">
        <f>SUBTOTAL(9,M127:M128)</f>
        <v>0</v>
      </c>
      <c r="N126" s="99">
        <f>SUBTOTAL(9,N127:N128)</f>
        <v>0</v>
      </c>
      <c r="O126" s="99">
        <f>SUBTOTAL(9,O127:O128)</f>
        <v>0</v>
      </c>
      <c r="P126" s="100">
        <f>SUMPRODUCT(P127:P128,H127:H128)</f>
        <v>0</v>
      </c>
      <c r="Q126" s="100">
        <f>SUMPRODUCT(Q127:Q128,H127:H128)</f>
        <v>0</v>
      </c>
      <c r="R126" s="100">
        <f>SUMPRODUCT(R127:R128,H127:H128)</f>
        <v>0</v>
      </c>
      <c r="S126" s="101">
        <f>SUMPRODUCT(S127:S128,K127:K128)/100</f>
        <v>0</v>
      </c>
      <c r="T126" s="101">
        <f>K126+S126</f>
        <v>0</v>
      </c>
      <c r="U126" s="92"/>
    </row>
    <row r="127" spans="1:21" ht="12.75" outlineLevel="2">
      <c r="A127" s="3"/>
      <c r="B127" s="109"/>
      <c r="C127" s="110"/>
      <c r="D127" s="111"/>
      <c r="E127" s="112" t="s">
        <v>216</v>
      </c>
      <c r="F127" s="113"/>
      <c r="G127" s="114"/>
      <c r="H127" s="113"/>
      <c r="I127" s="111"/>
      <c r="J127" s="113"/>
      <c r="K127" s="115"/>
      <c r="L127" s="116"/>
      <c r="M127" s="116"/>
      <c r="N127" s="116"/>
      <c r="O127" s="116"/>
      <c r="P127" s="117"/>
      <c r="Q127" s="117"/>
      <c r="R127" s="117"/>
      <c r="S127" s="118"/>
      <c r="T127" s="118"/>
      <c r="U127" s="92"/>
    </row>
    <row r="128" spans="1:21" ht="12.75" outlineLevel="2">
      <c r="A128" s="3"/>
      <c r="B128" s="92"/>
      <c r="C128" s="92"/>
      <c r="D128" s="119" t="s">
        <v>6</v>
      </c>
      <c r="E128" s="120">
        <v>1</v>
      </c>
      <c r="F128" s="121" t="s">
        <v>116</v>
      </c>
      <c r="G128" s="122" t="s">
        <v>234</v>
      </c>
      <c r="H128" s="123">
        <v>597.704</v>
      </c>
      <c r="I128" s="124" t="s">
        <v>9</v>
      </c>
      <c r="J128" s="125"/>
      <c r="K128" s="126">
        <f>H128*J128</f>
        <v>0</v>
      </c>
      <c r="L128" s="127">
        <f>IF(D128="S",K128,"")</f>
      </c>
      <c r="M128" s="128">
        <f>IF(OR(D128="P",D128="U"),K128,"")</f>
        <v>0</v>
      </c>
      <c r="N128" s="128">
        <f>IF(D128="H",K128,"")</f>
      </c>
      <c r="O128" s="128">
        <f>IF(D128="V",K128,"")</f>
      </c>
      <c r="P128" s="129">
        <v>0</v>
      </c>
      <c r="Q128" s="129">
        <v>0</v>
      </c>
      <c r="R128" s="129">
        <v>0</v>
      </c>
      <c r="S128" s="130">
        <v>20</v>
      </c>
      <c r="T128" s="131">
        <f>K128*(S128+100)/100</f>
        <v>0</v>
      </c>
      <c r="U128" s="132"/>
    </row>
    <row r="129" spans="1:21" ht="12.75" outlineLevel="1">
      <c r="A129" s="3"/>
      <c r="B129" s="93"/>
      <c r="C129" s="94" t="s">
        <v>30</v>
      </c>
      <c r="D129" s="95" t="s">
        <v>3</v>
      </c>
      <c r="E129" s="96"/>
      <c r="F129" s="96" t="s">
        <v>38</v>
      </c>
      <c r="G129" s="97" t="s">
        <v>163</v>
      </c>
      <c r="H129" s="96"/>
      <c r="I129" s="95"/>
      <c r="J129" s="96"/>
      <c r="K129" s="98">
        <f>SUBTOTAL(9,K130:K133)</f>
        <v>0</v>
      </c>
      <c r="L129" s="99">
        <f>SUBTOTAL(9,L130:L133)</f>
        <v>0</v>
      </c>
      <c r="M129" s="99">
        <f>SUBTOTAL(9,M130:M133)</f>
        <v>0</v>
      </c>
      <c r="N129" s="99">
        <f>SUBTOTAL(9,N130:N133)</f>
        <v>0</v>
      </c>
      <c r="O129" s="99">
        <f>SUBTOTAL(9,O130:O133)</f>
        <v>0</v>
      </c>
      <c r="P129" s="100">
        <f>SUMPRODUCT(P130:P133,H130:H133)</f>
        <v>0</v>
      </c>
      <c r="Q129" s="100">
        <f>SUMPRODUCT(Q130:Q133,H130:H133)</f>
        <v>0</v>
      </c>
      <c r="R129" s="100">
        <f>SUMPRODUCT(R130:R133,H130:H133)</f>
        <v>0</v>
      </c>
      <c r="S129" s="101">
        <f>SUMPRODUCT(S130:S133,K130:K133)/100</f>
        <v>0</v>
      </c>
      <c r="T129" s="101">
        <f>K129+S129</f>
        <v>0</v>
      </c>
      <c r="U129" s="92"/>
    </row>
    <row r="130" spans="1:21" ht="12.75" outlineLevel="2">
      <c r="A130" s="3"/>
      <c r="B130" s="109"/>
      <c r="C130" s="110"/>
      <c r="D130" s="111"/>
      <c r="E130" s="112" t="s">
        <v>216</v>
      </c>
      <c r="F130" s="113"/>
      <c r="G130" s="114"/>
      <c r="H130" s="113"/>
      <c r="I130" s="111"/>
      <c r="J130" s="113"/>
      <c r="K130" s="115"/>
      <c r="L130" s="116"/>
      <c r="M130" s="116"/>
      <c r="N130" s="116"/>
      <c r="O130" s="116"/>
      <c r="P130" s="117"/>
      <c r="Q130" s="117"/>
      <c r="R130" s="117"/>
      <c r="S130" s="118"/>
      <c r="T130" s="118"/>
      <c r="U130" s="92"/>
    </row>
    <row r="131" spans="1:21" ht="12.75" outlineLevel="2">
      <c r="A131" s="3"/>
      <c r="B131" s="92"/>
      <c r="C131" s="92"/>
      <c r="D131" s="119" t="s">
        <v>7</v>
      </c>
      <c r="E131" s="120">
        <v>1</v>
      </c>
      <c r="F131" s="121" t="s">
        <v>38</v>
      </c>
      <c r="G131" s="122" t="s">
        <v>204</v>
      </c>
      <c r="H131" s="123">
        <v>31484.090847424</v>
      </c>
      <c r="I131" s="124" t="s">
        <v>0</v>
      </c>
      <c r="J131" s="125"/>
      <c r="K131" s="126">
        <f>H131*J131</f>
        <v>0</v>
      </c>
      <c r="L131" s="127">
        <f>IF(D131="S",K131,"")</f>
      </c>
      <c r="M131" s="128">
        <f>IF(OR(D131="P",D131="U"),K131,"")</f>
      </c>
      <c r="N131" s="128">
        <f>IF(D131="H",K131,"")</f>
      </c>
      <c r="O131" s="128">
        <f>IF(D131="V",K131,"")</f>
        <v>0</v>
      </c>
      <c r="P131" s="129">
        <v>0</v>
      </c>
      <c r="Q131" s="129">
        <v>0</v>
      </c>
      <c r="R131" s="129">
        <v>0</v>
      </c>
      <c r="S131" s="130">
        <v>20</v>
      </c>
      <c r="T131" s="131">
        <f>K131*(S131+100)/100</f>
        <v>0</v>
      </c>
      <c r="U131" s="132"/>
    </row>
    <row r="132" spans="1:21" ht="12.75" outlineLevel="2">
      <c r="A132" s="3"/>
      <c r="B132" s="92"/>
      <c r="C132" s="92"/>
      <c r="D132" s="119" t="s">
        <v>7</v>
      </c>
      <c r="E132" s="120">
        <v>2</v>
      </c>
      <c r="F132" s="121" t="s">
        <v>38</v>
      </c>
      <c r="G132" s="122" t="s">
        <v>182</v>
      </c>
      <c r="H132" s="123">
        <v>31484.090847424</v>
      </c>
      <c r="I132" s="124" t="s">
        <v>0</v>
      </c>
      <c r="J132" s="125"/>
      <c r="K132" s="126">
        <f>H132*J132</f>
        <v>0</v>
      </c>
      <c r="L132" s="127">
        <f>IF(D132="S",K132,"")</f>
      </c>
      <c r="M132" s="128">
        <f>IF(OR(D132="P",D132="U"),K132,"")</f>
      </c>
      <c r="N132" s="128">
        <f>IF(D132="H",K132,"")</f>
      </c>
      <c r="O132" s="128">
        <f>IF(D132="V",K132,"")</f>
        <v>0</v>
      </c>
      <c r="P132" s="129">
        <v>0</v>
      </c>
      <c r="Q132" s="129">
        <v>0</v>
      </c>
      <c r="R132" s="129">
        <v>0</v>
      </c>
      <c r="S132" s="130">
        <v>20</v>
      </c>
      <c r="T132" s="131">
        <f>K132*(S132+100)/100</f>
        <v>0</v>
      </c>
      <c r="U132" s="132"/>
    </row>
    <row r="133" spans="1:21" ht="12.75" outlineLevel="2">
      <c r="A133" s="3"/>
      <c r="B133" s="92"/>
      <c r="C133" s="92"/>
      <c r="D133" s="119" t="s">
        <v>7</v>
      </c>
      <c r="E133" s="120">
        <v>3</v>
      </c>
      <c r="F133" s="121" t="s">
        <v>38</v>
      </c>
      <c r="G133" s="122" t="s">
        <v>237</v>
      </c>
      <c r="H133" s="123">
        <v>31484.090847424</v>
      </c>
      <c r="I133" s="124" t="s">
        <v>0</v>
      </c>
      <c r="J133" s="125"/>
      <c r="K133" s="126">
        <f>H133*J133</f>
        <v>0</v>
      </c>
      <c r="L133" s="127">
        <f>IF(D133="S",K133,"")</f>
      </c>
      <c r="M133" s="128">
        <f>IF(OR(D133="P",D133="U"),K133,"")</f>
      </c>
      <c r="N133" s="128">
        <f>IF(D133="H",K133,"")</f>
      </c>
      <c r="O133" s="128">
        <f>IF(D133="V",K133,"")</f>
        <v>0</v>
      </c>
      <c r="P133" s="129">
        <v>0</v>
      </c>
      <c r="Q133" s="129">
        <v>0</v>
      </c>
      <c r="R133" s="129">
        <v>0</v>
      </c>
      <c r="S133" s="130">
        <v>20</v>
      </c>
      <c r="T133" s="131">
        <f>K133*(S133+100)/100</f>
        <v>0</v>
      </c>
      <c r="U133" s="132"/>
    </row>
  </sheetData>
  <sheetProtection/>
  <mergeCells count="5">
    <mergeCell ref="G2:K2"/>
    <mergeCell ref="D3:F3"/>
    <mergeCell ref="H3:I3"/>
    <mergeCell ref="D4:F4"/>
    <mergeCell ref="H4:I4"/>
  </mergeCells>
  <printOptions/>
  <pageMargins left="0.7875" right="0.7875" top="0.39375" bottom="0.7888888888888889" header="0.5118055555555556" footer="0.09861111111111112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Krejčí</dc:creator>
  <cp:keywords/>
  <dc:description/>
  <cp:lastModifiedBy>mop1136</cp:lastModifiedBy>
  <cp:lastPrinted>2005-02-24T07:33:05Z</cp:lastPrinted>
  <dcterms:created xsi:type="dcterms:W3CDTF">2005-02-12T09:43:29Z</dcterms:created>
  <dcterms:modified xsi:type="dcterms:W3CDTF">2012-01-26T11:17:51Z</dcterms:modified>
  <cp:category/>
  <cp:version/>
  <cp:contentType/>
  <cp:contentStatus/>
  <cp:revision>1</cp:revision>
</cp:coreProperties>
</file>